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https://ams.corp.pbwan.net/projects/10375834/Document/5_Berakningar/4_Slutversion efter granskning/"/>
    </mc:Choice>
  </mc:AlternateContent>
  <xr:revisionPtr revIDLastSave="0" documentId="13_ncr:1_{AAA763F7-BDC5-4F58-A4A3-1C848623E24E}" xr6:coauthVersionLast="47" xr6:coauthVersionMax="47" xr10:uidLastSave="{00000000-0000-0000-0000-000000000000}"/>
  <bookViews>
    <workbookView xWindow="22932" yWindow="-108" windowWidth="23256" windowHeight="14016" tabRatio="778" activeTab="6" xr2:uid="{00000000-000D-0000-FFFF-FFFF00000000}"/>
  </bookViews>
  <sheets>
    <sheet name="1. Introduktion" sheetId="8" r:id="rId1"/>
    <sheet name="TEMP" sheetId="5" state="hidden" r:id="rId2"/>
    <sheet name="2. LCC-kalkyl" sheetId="12" r:id="rId3"/>
    <sheet name="3. Resultat" sheetId="18" r:id="rId4"/>
    <sheet name="4. Kalkylparametrar" sheetId="16" r:id="rId5"/>
    <sheet name="5. Svarsformulär" sheetId="20" r:id="rId6"/>
    <sheet name="6. Beräkningsfaktorer klimatpåv" sheetId="19" r:id="rId7"/>
  </sheets>
  <externalReferences>
    <externalReference r:id="rId8"/>
  </externalReferences>
  <definedNames>
    <definedName name="Faktorer" localSheetId="5">#REF!</definedName>
    <definedName name="Faktorer" localSheetId="6">#REF!</definedName>
    <definedName name="Faktorer">#REF!</definedName>
    <definedName name="KONTOR" localSheetId="6">#REF!</definedName>
    <definedName name="KONTOR">#REF!</definedName>
    <definedName name="Omvandlingsfaktorer" localSheetId="5">#REF!</definedName>
    <definedName name="Omvandlingsfaktorer" localSheetId="6">#REF!</definedName>
    <definedName name="Omvandlingsfaktorer">#REF!</definedName>
    <definedName name="SJUKHUS" localSheetId="6">#REF!</definedName>
    <definedName name="SJUKHUS">#REF!</definedName>
    <definedName name="SKOLA" localSheetId="6">#REF!</definedName>
    <definedName name="SKOLA">#REF!</definedName>
    <definedName name="SPORTHALL" localSheetId="6">#REF!</definedName>
    <definedName name="SPORTHALL">#REF!</definedName>
    <definedName name="SPORTHALLAR" localSheetId="6">#REF!</definedName>
    <definedName name="SPORTHALLAR">#REF!</definedName>
    <definedName name="STYRNING">'[1]2. LCC-kalkyl'!$I$201:$I$208</definedName>
    <definedName name="_xlnm.Print_Area" localSheetId="2">'2. LCC-kalkyl'!$B$6:$K$108</definedName>
    <definedName name="_xlnm.Print_Area" localSheetId="3">'3. Resultat'!$B$7:$T$80,'3. Resultat'!$X$7:$AP$80</definedName>
    <definedName name="_xlnm.Print_Area" localSheetId="5">'5. Svarsformulär'!$C$7:$P$83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8" l="1"/>
  <c r="E14" i="18"/>
  <c r="B22" i="18"/>
  <c r="R63" i="12"/>
  <c r="R56" i="12" s="1"/>
  <c r="R66" i="12"/>
  <c r="R67" i="12"/>
  <c r="R70" i="12"/>
  <c r="R71" i="12"/>
  <c r="R74" i="12"/>
  <c r="R75" i="12"/>
  <c r="R77" i="12"/>
  <c r="R82" i="12"/>
  <c r="R84" i="12"/>
  <c r="R85" i="12"/>
  <c r="R88" i="12"/>
  <c r="R92" i="12"/>
  <c r="R93" i="12"/>
  <c r="R94" i="12"/>
  <c r="R95" i="12"/>
  <c r="R97" i="12"/>
  <c r="R99" i="12"/>
  <c r="R100" i="12"/>
  <c r="Q63" i="12"/>
  <c r="Q56" i="12" s="1"/>
  <c r="Q66" i="12"/>
  <c r="Q67" i="12"/>
  <c r="Q70" i="12"/>
  <c r="Q71" i="12"/>
  <c r="Q74" i="12"/>
  <c r="Q75" i="12"/>
  <c r="Q77" i="12"/>
  <c r="Q82" i="12"/>
  <c r="Q84" i="12"/>
  <c r="Q85" i="12"/>
  <c r="Q88" i="12"/>
  <c r="Q92" i="12"/>
  <c r="Q93" i="12"/>
  <c r="Q94" i="12"/>
  <c r="Q95" i="12"/>
  <c r="Q97" i="12"/>
  <c r="Q99" i="12"/>
  <c r="Q100" i="12"/>
  <c r="P63" i="12"/>
  <c r="P56" i="12" s="1"/>
  <c r="P66" i="12"/>
  <c r="P67" i="12"/>
  <c r="P70" i="12"/>
  <c r="P72" i="12" s="1"/>
  <c r="P71" i="12"/>
  <c r="P74" i="12"/>
  <c r="P75" i="12"/>
  <c r="P77" i="12"/>
  <c r="P82" i="12"/>
  <c r="P84" i="12"/>
  <c r="P85" i="12"/>
  <c r="P88" i="12"/>
  <c r="P92" i="12"/>
  <c r="P93" i="12"/>
  <c r="P94" i="12"/>
  <c r="P95" i="12"/>
  <c r="P97" i="12"/>
  <c r="P99" i="12"/>
  <c r="P100" i="12"/>
  <c r="O63" i="12"/>
  <c r="O56" i="12" s="1"/>
  <c r="O66" i="12"/>
  <c r="O67" i="12"/>
  <c r="O70" i="12"/>
  <c r="O71" i="12"/>
  <c r="O74" i="12"/>
  <c r="O75" i="12"/>
  <c r="O77" i="12"/>
  <c r="O82" i="12"/>
  <c r="O84" i="12"/>
  <c r="O85" i="12"/>
  <c r="O88" i="12"/>
  <c r="O92" i="12"/>
  <c r="O93" i="12"/>
  <c r="O94" i="12"/>
  <c r="O95" i="12"/>
  <c r="O97" i="12"/>
  <c r="O99" i="12"/>
  <c r="O100" i="12"/>
  <c r="N63" i="12"/>
  <c r="N56" i="12" s="1"/>
  <c r="N66" i="12"/>
  <c r="N67" i="12"/>
  <c r="N70" i="12"/>
  <c r="N71" i="12"/>
  <c r="N74" i="12"/>
  <c r="N75" i="12"/>
  <c r="N77" i="12"/>
  <c r="N82" i="12"/>
  <c r="N84" i="12"/>
  <c r="N85" i="12"/>
  <c r="N88" i="12"/>
  <c r="N92" i="12"/>
  <c r="N93" i="12"/>
  <c r="N94" i="12"/>
  <c r="N95" i="12"/>
  <c r="N97" i="12"/>
  <c r="N99" i="12"/>
  <c r="N100" i="12"/>
  <c r="M63" i="12"/>
  <c r="M56" i="12" s="1"/>
  <c r="M66" i="12"/>
  <c r="M67" i="12"/>
  <c r="M70" i="12"/>
  <c r="M71" i="12"/>
  <c r="M74" i="12"/>
  <c r="M75" i="12"/>
  <c r="M77" i="12"/>
  <c r="M82" i="12"/>
  <c r="M84" i="12"/>
  <c r="M85" i="12"/>
  <c r="M88" i="12"/>
  <c r="M92" i="12"/>
  <c r="M93" i="12"/>
  <c r="M94" i="12"/>
  <c r="M95" i="12"/>
  <c r="M97" i="12"/>
  <c r="M99" i="12"/>
  <c r="M100" i="12"/>
  <c r="I92" i="12"/>
  <c r="M76" i="12" l="1"/>
  <c r="P76" i="12"/>
  <c r="Q72" i="12"/>
  <c r="N68" i="12"/>
  <c r="P96" i="12"/>
  <c r="P101" i="12" s="1"/>
  <c r="M96" i="12"/>
  <c r="M101" i="12" s="1"/>
  <c r="O96" i="12"/>
  <c r="O101" i="12" s="1"/>
  <c r="O83" i="12"/>
  <c r="O86" i="12" s="1"/>
  <c r="O87" i="12" s="1"/>
  <c r="M68" i="12"/>
  <c r="R96" i="12"/>
  <c r="R101" i="12" s="1"/>
  <c r="R72" i="12"/>
  <c r="R83" i="12"/>
  <c r="R86" i="12" s="1"/>
  <c r="R87" i="12" s="1"/>
  <c r="N76" i="12"/>
  <c r="Q76" i="12"/>
  <c r="N96" i="12"/>
  <c r="N101" i="12" s="1"/>
  <c r="Q83" i="12"/>
  <c r="Q86" i="12" s="1"/>
  <c r="Q87" i="12" s="1"/>
  <c r="M72" i="12"/>
  <c r="O72" i="12"/>
  <c r="P68" i="12"/>
  <c r="P78" i="12" s="1"/>
  <c r="Q96" i="12"/>
  <c r="Q101" i="12" s="1"/>
  <c r="N72" i="12"/>
  <c r="O68" i="12"/>
  <c r="R68" i="12"/>
  <c r="N83" i="12"/>
  <c r="N86" i="12" s="1"/>
  <c r="N87" i="12" s="1"/>
  <c r="M83" i="12"/>
  <c r="M86" i="12" s="1"/>
  <c r="M87" i="12" s="1"/>
  <c r="O76" i="12"/>
  <c r="P83" i="12"/>
  <c r="P86" i="12" s="1"/>
  <c r="P60" i="12" s="1"/>
  <c r="Q68" i="12"/>
  <c r="R76" i="12"/>
  <c r="I99" i="12"/>
  <c r="O60" i="12" l="1"/>
  <c r="M60" i="12"/>
  <c r="Q78" i="12"/>
  <c r="M78" i="12"/>
  <c r="R78" i="12"/>
  <c r="P87" i="12"/>
  <c r="P58" i="12" s="1"/>
  <c r="R60" i="12"/>
  <c r="Q60" i="12"/>
  <c r="N78" i="12"/>
  <c r="N60" i="12"/>
  <c r="O78" i="12"/>
  <c r="R89" i="12"/>
  <c r="R58" i="12"/>
  <c r="Q89" i="12"/>
  <c r="Q58" i="12"/>
  <c r="O89" i="12"/>
  <c r="O58" i="12"/>
  <c r="N58" i="12"/>
  <c r="N89" i="12"/>
  <c r="M89" i="12"/>
  <c r="M58" i="12"/>
  <c r="J99" i="12"/>
  <c r="P89" i="12" l="1"/>
  <c r="P103" i="12" s="1"/>
  <c r="P104" i="12" s="1"/>
  <c r="R103" i="12"/>
  <c r="R104" i="12" s="1"/>
  <c r="R59" i="12"/>
  <c r="Q103" i="12"/>
  <c r="Q104" i="12" s="1"/>
  <c r="Q59" i="12"/>
  <c r="O59" i="12"/>
  <c r="O103" i="12"/>
  <c r="O104" i="12" s="1"/>
  <c r="N103" i="12"/>
  <c r="N104" i="12" s="1"/>
  <c r="N59" i="12"/>
  <c r="M59" i="12"/>
  <c r="M103" i="12"/>
  <c r="M104" i="12" s="1"/>
  <c r="J100" i="12"/>
  <c r="K100" i="12"/>
  <c r="L100" i="12"/>
  <c r="I100" i="12"/>
  <c r="L99" i="12"/>
  <c r="K99" i="12"/>
  <c r="P59" i="12" l="1"/>
  <c r="R57" i="12"/>
  <c r="Q57" i="12"/>
  <c r="P57" i="12"/>
  <c r="O57" i="12"/>
  <c r="N57" i="12"/>
  <c r="M57" i="12"/>
  <c r="D10" i="18"/>
  <c r="G4" i="12" l="1"/>
  <c r="D11" i="18" l="1"/>
  <c r="D12" i="18"/>
  <c r="I95" i="12"/>
  <c r="J95" i="12"/>
  <c r="K95" i="12"/>
  <c r="L95" i="12"/>
  <c r="I94" i="12"/>
  <c r="J94" i="12"/>
  <c r="K94" i="12"/>
  <c r="L94" i="12"/>
  <c r="I93" i="12"/>
  <c r="J93" i="12"/>
  <c r="K93" i="12"/>
  <c r="L93" i="12"/>
  <c r="J92" i="12"/>
  <c r="K92" i="12"/>
  <c r="L92" i="12"/>
  <c r="L88" i="12"/>
  <c r="L97" i="12"/>
  <c r="L96" i="12" l="1"/>
  <c r="L101" i="12" s="1"/>
  <c r="I96" i="12" l="1"/>
  <c r="J97" i="12"/>
  <c r="K97" i="12"/>
  <c r="I97" i="12"/>
  <c r="I101" i="12" l="1"/>
  <c r="K96" i="12"/>
  <c r="K101" i="12" s="1"/>
  <c r="J96" i="12"/>
  <c r="J101" i="12" s="1"/>
  <c r="J85" i="12" l="1"/>
  <c r="K85" i="12"/>
  <c r="L85" i="12"/>
  <c r="I85" i="12"/>
  <c r="J84" i="12"/>
  <c r="K84" i="12"/>
  <c r="L84" i="12"/>
  <c r="I84" i="12"/>
  <c r="I82" i="12"/>
  <c r="J77" i="12"/>
  <c r="K77" i="12"/>
  <c r="L77" i="12"/>
  <c r="I77" i="12"/>
  <c r="I75" i="12"/>
  <c r="I70" i="12"/>
  <c r="I66" i="12"/>
  <c r="K83" i="12" l="1"/>
  <c r="K86" i="12" s="1"/>
  <c r="K60" i="12" s="1"/>
  <c r="L83" i="12"/>
  <c r="L86" i="12" s="1"/>
  <c r="L60" i="12" s="1"/>
  <c r="J83" i="12"/>
  <c r="J86" i="12" s="1"/>
  <c r="I83" i="12"/>
  <c r="I86" i="12" s="1"/>
  <c r="I60" i="12" s="1"/>
  <c r="I87" i="12" l="1"/>
  <c r="L87" i="12"/>
  <c r="J87" i="12"/>
  <c r="J60" i="12"/>
  <c r="K87" i="12"/>
  <c r="L82" i="12"/>
  <c r="K82" i="12"/>
  <c r="J82" i="12"/>
  <c r="N105" i="12" l="1"/>
  <c r="Q105" i="12"/>
  <c r="P105" i="12"/>
  <c r="O105" i="12"/>
  <c r="M105" i="12"/>
  <c r="R105" i="12"/>
  <c r="I58" i="12"/>
  <c r="K105" i="12"/>
  <c r="L105" i="12"/>
  <c r="J105" i="12"/>
  <c r="J75" i="12"/>
  <c r="K75" i="12"/>
  <c r="L75" i="12"/>
  <c r="J74" i="12"/>
  <c r="K74" i="12"/>
  <c r="L74" i="12"/>
  <c r="L76" i="12" l="1"/>
  <c r="J76" i="12"/>
  <c r="K76" i="12"/>
  <c r="J88" i="12"/>
  <c r="K88" i="12"/>
  <c r="I88" i="12"/>
  <c r="L63" i="12" l="1"/>
  <c r="L56" i="12" s="1"/>
  <c r="L66" i="12"/>
  <c r="L67" i="12"/>
  <c r="L70" i="12"/>
  <c r="L71" i="12"/>
  <c r="L68" i="12" l="1"/>
  <c r="L72" i="12"/>
  <c r="G4" i="20"/>
  <c r="G3" i="20"/>
  <c r="G2" i="20"/>
  <c r="G4" i="19"/>
  <c r="G3" i="19"/>
  <c r="G2" i="19"/>
  <c r="G4" i="16"/>
  <c r="G3" i="16"/>
  <c r="G2" i="16"/>
  <c r="G4" i="18"/>
  <c r="G3" i="18"/>
  <c r="G2" i="18"/>
  <c r="G2" i="12"/>
  <c r="G3" i="12"/>
  <c r="L78" i="12" l="1"/>
  <c r="L89" i="12"/>
  <c r="L103" i="12" s="1"/>
  <c r="L58" i="12"/>
  <c r="AA14" i="18"/>
  <c r="J14" i="18"/>
  <c r="L104" i="12" l="1"/>
  <c r="L59" i="12"/>
  <c r="L57" i="12" l="1"/>
  <c r="AF14" i="18" l="1"/>
  <c r="Z12" i="18"/>
  <c r="Z11" i="18"/>
  <c r="Z10" i="18"/>
  <c r="K70" i="12" l="1"/>
  <c r="K71" i="12"/>
  <c r="J70" i="12"/>
  <c r="J71" i="12"/>
  <c r="J66" i="12"/>
  <c r="J67" i="12"/>
  <c r="I74" i="12"/>
  <c r="I71" i="12"/>
  <c r="I76" i="12" l="1"/>
  <c r="J72" i="12"/>
  <c r="K72" i="12"/>
  <c r="J68" i="12"/>
  <c r="I72" i="12"/>
  <c r="K67" i="12" l="1"/>
  <c r="I67" i="12"/>
  <c r="I68" i="12" s="1"/>
  <c r="K66" i="12"/>
  <c r="K63" i="12"/>
  <c r="K56" i="12" s="1"/>
  <c r="J63" i="12"/>
  <c r="J56" i="12" s="1"/>
  <c r="I63" i="12"/>
  <c r="I56" i="12" s="1"/>
  <c r="J78" i="12" l="1"/>
  <c r="K68" i="12"/>
  <c r="I78" i="12"/>
  <c r="K78" i="12" l="1"/>
  <c r="I89" i="12" l="1"/>
  <c r="I59" i="12" l="1"/>
  <c r="I103" i="12"/>
  <c r="I104" i="12" s="1"/>
  <c r="K89" i="12"/>
  <c r="K103" i="12" s="1"/>
  <c r="K58" i="12"/>
  <c r="J89" i="12"/>
  <c r="J103" i="12" s="1"/>
  <c r="J104" i="12" s="1"/>
  <c r="J58" i="12"/>
  <c r="I57" i="12" l="1"/>
  <c r="J59" i="12"/>
  <c r="K104" i="12"/>
  <c r="L55" i="12" s="1"/>
  <c r="K59" i="12"/>
  <c r="P55" i="12" l="1"/>
  <c r="Q55" i="12"/>
  <c r="M55" i="12"/>
  <c r="R55" i="12"/>
  <c r="N55" i="12"/>
  <c r="O55" i="12"/>
  <c r="K55" i="12"/>
  <c r="I55" i="12"/>
  <c r="J55" i="12"/>
  <c r="K57" i="12"/>
  <c r="J57" i="12"/>
  <c r="AH27" i="18" l="1"/>
  <c r="AK27" i="18"/>
  <c r="AB27" i="18"/>
  <c r="AN27" i="18"/>
  <c r="AE27" i="18"/>
  <c r="AE22" i="18"/>
  <c r="AB22" i="18"/>
  <c r="AN21" i="18"/>
  <c r="O22" i="18"/>
  <c r="I21" i="18"/>
  <c r="AH22" i="18"/>
  <c r="AE21" i="18"/>
  <c r="AB21" i="18"/>
  <c r="R22" i="18"/>
  <c r="L21" i="18"/>
  <c r="AK22" i="18"/>
  <c r="AH21" i="18"/>
  <c r="I22" i="18"/>
  <c r="O21" i="18"/>
  <c r="F22" i="18"/>
  <c r="AN22" i="18"/>
  <c r="AK21" i="18"/>
  <c r="L22" i="18"/>
  <c r="R21" i="18"/>
  <c r="F21" i="18"/>
  <c r="AH24" i="18"/>
  <c r="F24" i="18"/>
  <c r="AH20" i="18"/>
  <c r="AK20" i="18"/>
  <c r="AK24" i="18"/>
  <c r="I24" i="18"/>
  <c r="AE20" i="18"/>
  <c r="AN24" i="18"/>
  <c r="AB24" i="18"/>
  <c r="AN20" i="18"/>
  <c r="L24" i="18"/>
  <c r="AB20" i="18"/>
  <c r="O24" i="18"/>
  <c r="AE24" i="18"/>
  <c r="R24" i="18"/>
  <c r="R20" i="18"/>
  <c r="O20" i="18"/>
  <c r="I27" i="18"/>
  <c r="F27" i="18"/>
  <c r="L20" i="18"/>
  <c r="L27" i="18"/>
  <c r="F20" i="18"/>
  <c r="R27" i="18"/>
  <c r="O27" i="18"/>
  <c r="F19" i="18"/>
  <c r="F28" i="18"/>
  <c r="I20" i="18"/>
  <c r="AH28" i="18"/>
  <c r="AH16" i="18"/>
  <c r="L16" i="18"/>
  <c r="I28" i="18"/>
  <c r="AH19" i="18"/>
  <c r="AK28" i="18"/>
  <c r="AK16" i="18"/>
  <c r="AB19" i="18"/>
  <c r="O16" i="18"/>
  <c r="F16" i="18"/>
  <c r="AB28" i="18"/>
  <c r="O28" i="18"/>
  <c r="AN28" i="18"/>
  <c r="AN16" i="18"/>
  <c r="AB16" i="18"/>
  <c r="R16" i="18"/>
  <c r="AE19" i="18"/>
  <c r="I19" i="18"/>
  <c r="L19" i="18"/>
  <c r="AK19" i="18"/>
  <c r="AN19" i="18"/>
  <c r="R28" i="18"/>
  <c r="R19" i="18"/>
  <c r="AE28" i="18"/>
  <c r="AE16" i="18"/>
  <c r="I16" i="18"/>
  <c r="L28" i="18"/>
  <c r="O19" i="18"/>
  <c r="AK26" i="18" l="1"/>
  <c r="R26" i="18"/>
  <c r="AE26" i="18"/>
  <c r="O26" i="18"/>
  <c r="AB26" i="18"/>
  <c r="F26" i="18"/>
  <c r="AH26" i="18"/>
  <c r="L26" i="18"/>
  <c r="I26" i="18"/>
  <c r="AN2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Eva Dalenstam</author>
    <author>daniberg</author>
  </authors>
  <commentList>
    <comment ref="C15" authorId="0" shapeId="0" xr:uid="{00000000-0006-0000-0200-000001000000}">
      <text>
        <r>
          <rPr>
            <sz val="8"/>
            <color indexed="81"/>
            <rFont val="Corbel"/>
            <family val="2"/>
          </rPr>
          <t>Här anges anläggningens förväntade livslängd. Kalkylen bör utgå från den armatur med bäst teknisk livslängd. 25 år kan ses som ett referensvärde men det kan också vara längre. 40-60 år är standardvärde för vägar. Om tiden överstiger 2 gången sämsta livslängden kommer beräkningen bli missvisande.</t>
        </r>
      </text>
    </comment>
    <comment ref="C16" authorId="1" shapeId="0" xr:uid="{00000000-0006-0000-0200-000002000000}">
      <text>
        <r>
          <rPr>
            <sz val="8"/>
            <color indexed="81"/>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C17" authorId="2" shapeId="0" xr:uid="{00000000-0006-0000-0200-000003000000}">
      <text>
        <r>
          <rPr>
            <sz val="8"/>
            <color indexed="81"/>
            <rFont val="Corbel"/>
            <family val="2"/>
          </rPr>
          <t xml:space="preserve">Organisationens avtalade elpris (kr/kWh) anges. Elpriset är uppbyggt av flera komponenter. Säkerställ att prisuppgiften innehåller samma komponenter i alla jämförelser.  </t>
        </r>
      </text>
    </comment>
    <comment ref="C18" authorId="0" shapeId="0" xr:uid="{00000000-0006-0000-0200-000004000000}">
      <text>
        <r>
          <rPr>
            <sz val="8"/>
            <color indexed="81"/>
            <rFont val="Corbel"/>
            <family val="2"/>
          </rPr>
          <t>Faktor för beräkning av energiprisförändring utöver (rensad från) inflation. Inflationen ska räknas bort pga real kalkylränta.</t>
        </r>
      </text>
    </comment>
    <comment ref="C19" authorId="0" shapeId="0" xr:uid="{00000000-0006-0000-0200-000005000000}">
      <text>
        <r>
          <rPr>
            <sz val="8"/>
            <color indexed="81"/>
            <rFont val="Corbel"/>
            <family val="2"/>
          </rPr>
          <t xml:space="preserve">För att kunna beräkna klimatpåverkan från elanvändningen anges här elleverantörens uppgifter om klimatpåverkan från sin elmix (koldioxidutsläpp per kilowattimme). Du kan också använda riktvärden från flik 6. </t>
        </r>
      </text>
    </comment>
    <comment ref="C20" authorId="0" shapeId="0" xr:uid="{00000000-0006-0000-0200-000006000000}">
      <text>
        <r>
          <rPr>
            <sz val="8"/>
            <color indexed="81"/>
            <rFont val="Corbel"/>
            <family val="2"/>
          </rPr>
          <t>Ange anläggningens totala drifttid,antal timmar per år.</t>
        </r>
        <r>
          <rPr>
            <sz val="8"/>
            <color indexed="81"/>
            <rFont val="Tahoma"/>
            <family val="2"/>
          </rPr>
          <t xml:space="preserve"> </t>
        </r>
      </text>
    </comment>
    <comment ref="C21" authorId="2" shapeId="0" xr:uid="{00000000-0006-0000-0200-000007000000}">
      <text>
        <r>
          <rPr>
            <sz val="8"/>
            <color indexed="81"/>
            <rFont val="Corbel"/>
            <family val="2"/>
          </rPr>
          <t xml:space="preserve">Ange drifttid (timmar per år) för den tid som armaturen lyser med full effekt. </t>
        </r>
      </text>
    </comment>
    <comment ref="C22" authorId="2" shapeId="0" xr:uid="{00000000-0006-0000-0200-000008000000}">
      <text>
        <r>
          <rPr>
            <sz val="8"/>
            <color indexed="81"/>
            <rFont val="Corbel"/>
            <family val="2"/>
          </rPr>
          <t>Styrning för utomhusbelysning innebär vanligtvis dimring eller sänkning av effekten. 
Om dimring efterfrågas i upphandlingen anges här timmar per år som armaturen ska vara på reducerad effekt enligt första dimringsnivån. Tiden ska i första hand vara baserad på befintlig driftdata. En allmän rekommendation är dimring mellan kl. 22-05 på platser där oskyddade trafikanter inte vistas. Detta motsvarar 2555h/år (7h x 365 dagar=2555h/år). Belysningen kan släckas helt på vägar och platser som inte används nattetid. På vägar med stort trafikflöde kan det nattetid sänkas till en belysningsnivå som används för vägar med lågt trafikflöde, lägst vägklass M5 med en medelluminans på 0,5 cd/m2. Läs mer om riktlinjer kring nattsänkning i "Vägbelysningshandboken" från Trafikverket, kap 5:10. LCC-kalkylen kan användas för bedömning om det lönar sig att förse en anläggning med system för dimring. För vissa ljuskällor, exempelvis högtrycksnatrium, minskar ljusutbytet vid dimring.</t>
        </r>
        <r>
          <rPr>
            <sz val="9"/>
            <color indexed="81"/>
            <rFont val="Corbel"/>
            <family val="2"/>
          </rPr>
          <t xml:space="preserve">
</t>
        </r>
        <r>
          <rPr>
            <sz val="9"/>
            <color indexed="81"/>
            <rFont val="Tahoma"/>
            <family val="2"/>
          </rPr>
          <t xml:space="preserve">
</t>
        </r>
      </text>
    </comment>
    <comment ref="C23" authorId="2" shapeId="0" xr:uid="{00000000-0006-0000-0200-000009000000}">
      <text>
        <r>
          <rPr>
            <sz val="8"/>
            <color indexed="81"/>
            <rFont val="Corbel"/>
            <family val="2"/>
          </rPr>
          <t xml:space="preserve">Om  fler än en dimringsnivå förekommer så ifylles här timmar per år som anläggningen ska vara på reducerad effekt enligt andra dimringsnivån. </t>
        </r>
        <r>
          <rPr>
            <sz val="9"/>
            <color indexed="81"/>
            <rFont val="Tahoma"/>
            <family val="2"/>
          </rPr>
          <t xml:space="preserve">
</t>
        </r>
      </text>
    </comment>
    <comment ref="C27" authorId="0" shapeId="0" xr:uid="{00000000-0006-0000-0200-00000A000000}">
      <text>
        <r>
          <rPr>
            <sz val="8"/>
            <color indexed="81"/>
            <rFont val="Tahoma"/>
            <family val="2"/>
          </rPr>
          <t>Namn på investeringsalternativet.</t>
        </r>
      </text>
    </comment>
    <comment ref="C29" authorId="0" shapeId="0" xr:uid="{00000000-0006-0000-0200-00000B000000}">
      <text>
        <r>
          <rPr>
            <sz val="8"/>
            <color indexed="81"/>
            <rFont val="Corbel"/>
            <family val="2"/>
          </rPr>
          <t>Antal armaturer som ingår i den föreslagna lösningen.</t>
        </r>
      </text>
    </comment>
    <comment ref="C30" authorId="2" shapeId="0" xr:uid="{00000000-0006-0000-0200-00000C000000}">
      <text>
        <r>
          <rPr>
            <sz val="8"/>
            <color indexed="81"/>
            <rFont val="Corbel"/>
            <family val="2"/>
          </rPr>
          <t>Här ska totala priset för armatur, ljuskälla, driftdon samt inbyggd styrutrustning anges (pris per styck). Om en armatur har fler än en ljuskälla ska dessa läggas ihop.</t>
        </r>
        <r>
          <rPr>
            <sz val="9"/>
            <color indexed="81"/>
            <rFont val="Corbel"/>
            <family val="2"/>
          </rPr>
          <t xml:space="preserve"> </t>
        </r>
      </text>
    </comment>
    <comment ref="C31" authorId="2" shapeId="0" xr:uid="{00000000-0006-0000-0200-00000D000000}">
      <text>
        <r>
          <rPr>
            <sz val="8"/>
            <color indexed="81"/>
            <rFont val="Corbel"/>
            <family val="2"/>
          </rPr>
          <t>Här ingår material- och arbetskostnader för installationen, exklusive extern styrutrustning. Även kostnader för driftsättning (injustering och provning) ingår här. Material kan exempelvis vara kablar. Arbetskostnader kan vara personal och maskinhyra. 
Om entreprenaden ingår i anbudet ska kostnaden för detta anges. Om entreprenad inte ingår får kostnaderna bli en uppskattning. Beräkning ska kunna uppvisas för den upphandlande organisationen.</t>
        </r>
        <r>
          <rPr>
            <sz val="9"/>
            <color indexed="81"/>
            <rFont val="Tahoma"/>
            <family val="2"/>
          </rPr>
          <t xml:space="preserve">
</t>
        </r>
      </text>
    </comment>
    <comment ref="C32" authorId="0" shapeId="0" xr:uid="{00000000-0006-0000-0200-00000E000000}">
      <text>
        <r>
          <rPr>
            <sz val="8"/>
            <color indexed="81"/>
            <rFont val="Corbel"/>
            <family val="2"/>
          </rPr>
          <t xml:space="preserve">Ifylles om stolpar ingår i upphandlingen. Stolpar har en betydligt längre livslängd än armaturer och ingår därmed inte alltid i en belysningsupphandling. </t>
        </r>
      </text>
    </comment>
    <comment ref="C33" authorId="2" shapeId="0" xr:uid="{00000000-0006-0000-0200-00000F000000}">
      <text>
        <r>
          <rPr>
            <sz val="8"/>
            <color indexed="81"/>
            <rFont val="Corbel"/>
            <family val="2"/>
          </rPr>
          <t>Om stolpar ingår i upphandlingen ska totalt pris för stolpe och fundament (per styck) anges här.</t>
        </r>
        <r>
          <rPr>
            <sz val="9"/>
            <color indexed="81"/>
            <rFont val="Tahoma"/>
            <family val="2"/>
          </rPr>
          <t xml:space="preserve">
</t>
        </r>
      </text>
    </comment>
    <comment ref="C34" authorId="2" shapeId="0" xr:uid="{00000000-0006-0000-0200-000010000000}">
      <text>
        <r>
          <rPr>
            <sz val="8"/>
            <color indexed="81"/>
            <rFont val="Corbel"/>
            <family val="2"/>
          </rPr>
          <t>Om stolpar ingår i upphandlingen ska material och arbetskostnader för installation anges här.</t>
        </r>
      </text>
    </comment>
    <comment ref="C35" authorId="0" shapeId="0" xr:uid="{00000000-0006-0000-0200-000011000000}">
      <text>
        <r>
          <rPr>
            <sz val="8"/>
            <color indexed="81"/>
            <rFont val="Corbel"/>
            <family val="2"/>
          </rPr>
          <t xml:space="preserve">Styrutrustning ingår oftast som en del av armaturen, men det förekommer också separat. Här anges kostnaden för den utrustning som inte ingår i armaturpriset, som ligger utanför själva armaturen. Exempel på detta är övervakningssystem. Kostnaden anges när förutsättningarna finns för denna typ av styrning och när det har efterfrågats i upphandlingen. Annars nollas rutan. Förutom styrutrustningen ska även installationskostnader, inkörnings- och driftsättningskostnader, licensavgifter och kostnader för abbonnemang och kommunikation för den externa styrutrustningen ingå i denna kostnadspost. </t>
        </r>
        <r>
          <rPr>
            <sz val="9"/>
            <color indexed="81"/>
            <rFont val="Tahoma"/>
            <family val="2"/>
          </rPr>
          <t xml:space="preserve">
</t>
        </r>
      </text>
    </comment>
    <comment ref="C37" authorId="0" shapeId="0" xr:uid="{00000000-0006-0000-0200-000012000000}">
      <text>
        <r>
          <rPr>
            <sz val="8"/>
            <color indexed="81"/>
            <rFont val="Corbel"/>
            <family val="2"/>
          </rPr>
          <t>Effekt per armatur (W) anges här, inkluderat förluster från driftdon och systemeffekt (standby).</t>
        </r>
      </text>
    </comment>
    <comment ref="C38" authorId="0" shapeId="0" xr:uid="{00000000-0006-0000-0200-000013000000}">
      <text>
        <r>
          <rPr>
            <sz val="8"/>
            <color indexed="81"/>
            <rFont val="Corbel"/>
            <family val="2"/>
          </rPr>
          <t xml:space="preserve">Ifylles om belysningsstyrning med dimring efterfrågas i upphandlingen. 
I detta fält fyllls effekten (W) i för dimringsnivå 1. Om dimringsnivån specificerats av beställaren eller projektören ska denna följas. Det kan exempelvis anges som en vägklass eller anges som procent av full effekt, t.ex. nattsänkning med 30%. Vet man inte de exakta effekterna kan man anta att de motsvarar ljusmängden, dvs att om en armatur som dimras till 70% av ljusmängden också har 70% av effekten kvar. </t>
        </r>
        <r>
          <rPr>
            <sz val="8"/>
            <color indexed="81"/>
            <rFont val="Tahoma"/>
            <family val="2"/>
          </rPr>
          <t xml:space="preserve">
</t>
        </r>
      </text>
    </comment>
    <comment ref="C39" authorId="0" shapeId="0" xr:uid="{00000000-0006-0000-0200-000014000000}">
      <text>
        <r>
          <rPr>
            <sz val="8"/>
            <color indexed="81"/>
            <rFont val="Corbel"/>
            <family val="2"/>
          </rPr>
          <t xml:space="preserve">Här ifylles effekten för dimringsnivå 2, om detta har efterfrågats i upphandlingen. 
</t>
        </r>
        <r>
          <rPr>
            <sz val="8"/>
            <color indexed="81"/>
            <rFont val="Tahoma"/>
            <family val="2"/>
          </rPr>
          <t xml:space="preserve">
</t>
        </r>
      </text>
    </comment>
    <comment ref="C41" authorId="0" shapeId="0" xr:uid="{00000000-0006-0000-0200-000015000000}">
      <text>
        <r>
          <rPr>
            <sz val="8"/>
            <color indexed="81"/>
            <rFont val="Corbel"/>
            <family val="2"/>
          </rPr>
          <t>Här anges kostnader för ljuskällor vid utbyte, kr/armatur. Samtliga ljuskällor i en armatur ska räknas in.</t>
        </r>
      </text>
    </comment>
    <comment ref="C42" authorId="0" shapeId="0" xr:uid="{00000000-0006-0000-0200-000016000000}">
      <text>
        <r>
          <rPr>
            <sz val="8"/>
            <color indexed="81"/>
            <rFont val="Corbel"/>
            <family val="2"/>
          </rPr>
          <t>Här anges arbetskostnaden för byte av ljuskällor, kr/armatur. Vid ljuskällebyte ingår ofta rengöring  av kupor och reflektor.</t>
        </r>
      </text>
    </comment>
    <comment ref="C43" authorId="0" shapeId="0" xr:uid="{00000000-0006-0000-0200-000017000000}">
      <text>
        <r>
          <rPr>
            <sz val="8"/>
            <color indexed="81"/>
            <rFont val="Corbel"/>
            <family val="2"/>
          </rPr>
          <t>Här anges intervallet för utbyte av ljuskällor, i enlighet med anläggningens drifts- och underhållsplan. Livslängden beräknas enligt de standarder som anges i gällande ekodesignförordningar. Livslängd för LED beräknas enligt IEC 62722-2-1 "Särskilda krav för LED armaturer".</t>
        </r>
      </text>
    </comment>
    <comment ref="C44" authorId="0" shapeId="0" xr:uid="{00000000-0006-0000-0200-000018000000}">
      <text>
        <r>
          <rPr>
            <sz val="8"/>
            <color indexed="81"/>
            <rFont val="Corbel"/>
            <family val="2"/>
          </rPr>
          <t>Driftdon beräknas ha samma livslängd som ljuskällan. Ibland görs gruppbyten av driftdon i enlighet med anläggningens drifts- och underhållsplan. Denna kostnad ska ingå här, med kostnaden nedbruten per armatur.</t>
        </r>
      </text>
    </comment>
    <comment ref="G44" authorId="0" shapeId="0" xr:uid="{00000000-0006-0000-0200-000019000000}">
      <text>
        <r>
          <rPr>
            <b/>
            <sz val="9"/>
            <color indexed="81"/>
            <rFont val="Tahoma"/>
            <family val="2"/>
          </rPr>
          <t>Ylva Svedenmark:</t>
        </r>
        <r>
          <rPr>
            <sz val="9"/>
            <color indexed="81"/>
            <rFont val="Tahoma"/>
            <family val="2"/>
          </rPr>
          <t xml:space="preserve">
om flera ljuskällor ska det tas med här.</t>
        </r>
      </text>
    </comment>
    <comment ref="C45" authorId="0" shapeId="0" xr:uid="{00000000-0006-0000-0200-00001A000000}">
      <text>
        <r>
          <rPr>
            <sz val="8"/>
            <color indexed="81"/>
            <rFont val="Corbel"/>
            <family val="2"/>
          </rPr>
          <t>Här anges arbetskostnaden för (grupp)byte av driftdon, kr/armatur.</t>
        </r>
      </text>
    </comment>
    <comment ref="C46" authorId="0" shapeId="0" xr:uid="{00000000-0006-0000-0200-00001B000000}">
      <text>
        <r>
          <rPr>
            <sz val="8"/>
            <color indexed="81"/>
            <rFont val="Corbel"/>
            <family val="2"/>
          </rPr>
          <t xml:space="preserve">Här anges intervallet för (grupp)utbyte av driftdon, i enlighet med anläggningens drifts- och underhållsplan.  Livslängden beräknas enligt de standarder som anges i gällande ekodesignförordningar.  </t>
        </r>
      </text>
    </comment>
    <comment ref="C47" authorId="0" shapeId="0" xr:uid="{00000000-0006-0000-0200-00001C000000}">
      <text>
        <r>
          <rPr>
            <sz val="8"/>
            <color indexed="81"/>
            <rFont val="Corbel"/>
            <family val="2"/>
          </rPr>
          <t xml:space="preserve">Här anges armaturens livslängd i år. Om kalkylperioden är längre än armaturens livslängd läggs ett nuvärdesberäknat inköp till i beräkningen.
</t>
        </r>
      </text>
    </comment>
    <comment ref="C48" authorId="0" shapeId="0" xr:uid="{00000000-0006-0000-0200-00001D000000}">
      <text>
        <r>
          <rPr>
            <sz val="8"/>
            <color indexed="81"/>
            <rFont val="Corbel"/>
            <family val="2"/>
          </rPr>
          <t xml:space="preserve">Här anges stolpens livslängd i år. Om kalkylperioden är längre än stolpens livslängd läggs ett nuvärdesberäknat inköp till i beräkningen. Stolpens livslängd kan variera mellan 25 till 50 år beroende på kvalitet och målningssystem. Vanliga rotlackerade stolpar kan stå i upp till 50 år. Eftergivliga stolpar av tunnplåt med rotlackering eller vanliga stolpar utan rotlackering har ca 25 års livslängd. </t>
        </r>
      </text>
    </comment>
    <comment ref="C49" authorId="0" shapeId="0" xr:uid="{00000000-0006-0000-0200-00001E000000}">
      <text>
        <r>
          <rPr>
            <sz val="8"/>
            <color indexed="81"/>
            <rFont val="Corbel"/>
            <family val="2"/>
          </rPr>
          <t>Här anges kostnaden för inspektion av anläggningen, dvs särskild kontroll där anläggningen användningsbesiktigas av fackkunnig person. Man tittar  noggrant efter skador på anläggningen, att dokumentationen stämmer och att felskydden fungerar som de ska. Rengöring av armaturerna (LED) kan vara lämplig att samordna med inspektionen. Grad av rengöring ska anges i förfrågningsunderlaget; detta beror på miljön som armaturen ska sitta i..</t>
        </r>
      </text>
    </comment>
    <comment ref="C50" authorId="0" shapeId="0" xr:uid="{00000000-0006-0000-0200-00001F000000}">
      <text>
        <r>
          <rPr>
            <sz val="8"/>
            <color indexed="81"/>
            <rFont val="Corbel"/>
            <family val="2"/>
          </rPr>
          <t xml:space="preserve">Inspektion sker i enlighet med anläggningens drifts- och underhållsplan. Vissa  anläggningar har bestämda intervall, till exempel luftledning för lågspänning  vart 8:e år. För andra anläggningstyper är det upp till innehavaren att besluta om lämpligt intervall. Exempel: Trafikverket har 6 år mellan inspektionerna, Stockholm stad har 4 år mellan inspektionerna. Inspektion görs ofta i samband med  seriebyte av ljuskällor. </t>
        </r>
        <r>
          <rPr>
            <sz val="8"/>
            <color indexed="81"/>
            <rFont val="Tahoma"/>
            <family val="2"/>
          </rPr>
          <t xml:space="preserve"> </t>
        </r>
      </text>
    </comment>
    <comment ref="C51" authorId="0" shapeId="0" xr:uid="{00000000-0006-0000-0200-000020000000}">
      <text>
        <r>
          <rPr>
            <sz val="8"/>
            <color indexed="81"/>
            <rFont val="Corbel"/>
            <family val="2"/>
          </rPr>
          <t>Här anges kostnaden för tillsyn av anläggningen. Tillsyn är innehavarens kontroll att anläggningen fungerar som den ska och ska ge  säkerhet mot person- eller sakskador på grund av el.</t>
        </r>
      </text>
    </comment>
    <comment ref="C52" authorId="0" shapeId="0" xr:uid="{00000000-0006-0000-0200-000021000000}">
      <text>
        <r>
          <rPr>
            <sz val="8"/>
            <color indexed="81"/>
            <rFont val="Corbel"/>
            <family val="2"/>
          </rPr>
          <t>Tillsyn sker i enlighet med anläggningens drifts- och underhållsplan.Trafikverket, exempelvis, har tillsyn 2 gånger per år.</t>
        </r>
      </text>
    </comment>
  </commentList>
</comments>
</file>

<file path=xl/sharedStrings.xml><?xml version="1.0" encoding="utf-8"?>
<sst xmlns="http://schemas.openxmlformats.org/spreadsheetml/2006/main" count="478" uniqueCount="278">
  <si>
    <t>Tid kalkylen omfattar</t>
  </si>
  <si>
    <t>år</t>
  </si>
  <si>
    <t>st</t>
  </si>
  <si>
    <t>Underhållskostnader</t>
  </si>
  <si>
    <t>PROJEKT:</t>
  </si>
  <si>
    <t>INVESTERINGSKOSTNADER</t>
  </si>
  <si>
    <t>Antal</t>
  </si>
  <si>
    <t>á-pris</t>
  </si>
  <si>
    <t>kr/st</t>
  </si>
  <si>
    <t>kr</t>
  </si>
  <si>
    <t>W</t>
  </si>
  <si>
    <t>h/år</t>
  </si>
  <si>
    <t>Energianvändning / år</t>
  </si>
  <si>
    <t>Elpris</t>
  </si>
  <si>
    <t>kr/kWh</t>
  </si>
  <si>
    <t>kr/år</t>
  </si>
  <si>
    <t>Installationskostnader</t>
  </si>
  <si>
    <t>Armaturkostnad totalt</t>
  </si>
  <si>
    <t>Armaturer (ev. stolpe)</t>
  </si>
  <si>
    <t>Livscykelkostnader</t>
  </si>
  <si>
    <t>Verktyget</t>
  </si>
  <si>
    <t>Miljöstyrningsrådet - Vägledning för hållbar upphandling</t>
  </si>
  <si>
    <t>Kontakt</t>
  </si>
  <si>
    <t xml:space="preserve"> </t>
  </si>
  <si>
    <t>Miljöstyrningsrådet</t>
  </si>
  <si>
    <t>Vasagatan 15-17</t>
  </si>
  <si>
    <t>111 20 Stockholm</t>
  </si>
  <si>
    <t>info@msr.se</t>
  </si>
  <si>
    <t>&gt;</t>
  </si>
  <si>
    <t>KLICKA HÄR FÖR ATT VISA LCC-KALKYLEN</t>
  </si>
  <si>
    <r>
      <t xml:space="preserve">Verktyget är i ursprungsläget låst för redigering men kan låsas upp genom menyn </t>
    </r>
    <r>
      <rPr>
        <i/>
        <sz val="9"/>
        <rFont val="Arial"/>
        <family val="2"/>
      </rPr>
      <t>Verktyg /Skydd/ Ta bort bladets skydd.</t>
    </r>
  </si>
  <si>
    <t>Livscykelkostnadsanalyser beaktar den totala kostnaden för en produkt under livscykeln. Den tar därmed inte bara hänsyn till grundinvesteringen utan också till drift- och underhållskostnader. Andra kostnader som kan vara viktiga i sammanhanget är miljöskatter samt avvecklingskostnader men även inkomster såsom subventioner och restvärde kan förändra kostnadsbilden.</t>
  </si>
  <si>
    <r>
      <t xml:space="preserve">Miljöstyrningsrådet arbetar för att bidra till en hållbar utveckling genom att stödja företag och offentlig förvaltning i deras miljöarbete på ett strategiskt och kostnadseffektivt sätt. Med tre huvudsakliga verktyg och tjänster erbjuder Miljöstyrningsråd vägledning för hållbar upphandling, miljöledning och miljörelaterad produktinformation. På Miljöstyrningsrådets hemsida, </t>
    </r>
    <r>
      <rPr>
        <b/>
        <sz val="9"/>
        <color indexed="58"/>
        <rFont val="Arial"/>
        <family val="2"/>
      </rPr>
      <t>www.msr.se</t>
    </r>
    <r>
      <rPr>
        <sz val="9"/>
        <rFont val="Arial"/>
        <family val="2"/>
      </rPr>
      <t>, hittar du mer information om LCC och övrig verksamhet.</t>
    </r>
  </si>
  <si>
    <t xml:space="preserve">Utomhusbelysning är den näst största posten i kommunernas drift- och underhållskostnader och står för ca 25 % av kostnaderna. Största posten i gatubelysningen är elförbrukningen, och belysningskostnaden har ökat med ca 9 % senaste åren på grund av ökande elpriser. Kommuner kan exempelvis spara uppåt 3,2 miljoner kr/år på en investering av 301 000 kr genom att välja mer energisnål belysning.
Miljöstyrningsrådets LCC-verktyg för utomhusbelysning är ursprungligen framtaget av Aton Teknik Konsult på uppdrag av Ljuskultur enligt riktlinjer från Energimyndigheten. Om verktyget används i anbudsutvärderingen är de viktigt att man tydligt definierar vilka parametrar som kommer att användas samt vad leverantören ska inkomma med för information. </t>
  </si>
  <si>
    <t>MSR:S LCC-KALKYL FÖR UTOMHUSBELYSNING</t>
  </si>
  <si>
    <t>Besparing elkostnader per år jmf med befintlig anläggning</t>
  </si>
  <si>
    <t>Version  2.1 2011-07-04</t>
  </si>
  <si>
    <t>För frågor och synpunkter angående LCC och detta verktyg kontakta helpdesk@msr.se eller tfn 08-50 10 55 50.</t>
  </si>
  <si>
    <t>LCC-kalkyl för upphandling av utomhusbelysning</t>
  </si>
  <si>
    <t>Kalkylränta</t>
  </si>
  <si>
    <t>Investeringskostnader</t>
  </si>
  <si>
    <t>Resultat</t>
  </si>
  <si>
    <t>Namn</t>
  </si>
  <si>
    <t>Material- och arbetskostnader per armatur</t>
  </si>
  <si>
    <t>LCC-kalkyl</t>
  </si>
  <si>
    <t>Projekt:</t>
  </si>
  <si>
    <t>Beräkning baserad på</t>
  </si>
  <si>
    <t>Styrning</t>
  </si>
  <si>
    <t>LCC-kostnader</t>
  </si>
  <si>
    <t>Resultat LCC-kalkyl för upphandling av utomhusbelysning</t>
  </si>
  <si>
    <t>Datum:</t>
  </si>
  <si>
    <t>Handläggare:</t>
  </si>
  <si>
    <t>S:A INVESTERINGSKOSTNADER</t>
  </si>
  <si>
    <t>Rangordning av alternativ</t>
  </si>
  <si>
    <t>Topp 1-5 lönsammaste alternativen</t>
  </si>
  <si>
    <t>Topp 6-10 lönsammaste alternativen</t>
  </si>
  <si>
    <t>Sida 1 av 2</t>
  </si>
  <si>
    <t>Sida 2 av 2</t>
  </si>
  <si>
    <t>Projektnamn</t>
  </si>
  <si>
    <t>1.1</t>
  </si>
  <si>
    <t>1.2</t>
  </si>
  <si>
    <t>1.3</t>
  </si>
  <si>
    <t>1.4</t>
  </si>
  <si>
    <t>1.5</t>
  </si>
  <si>
    <t>Pris per stolpe och fundament</t>
  </si>
  <si>
    <t>Kostnad extern styrutrustning</t>
  </si>
  <si>
    <t>Material- och arbetskostnader armaturer</t>
  </si>
  <si>
    <t>Stolpe och fundament</t>
  </si>
  <si>
    <t>ENERGIKOSTNADER</t>
  </si>
  <si>
    <t>ENERGI- &amp; UNDERHÅLLSKOSTNADER</t>
  </si>
  <si>
    <t>Energikostnader under hela livslängden</t>
  </si>
  <si>
    <t xml:space="preserve">S:A ENERGI- &amp; UNDERHÅLLSKOSTNADER </t>
  </si>
  <si>
    <t>Energikostnader per år</t>
  </si>
  <si>
    <t>2.3</t>
  </si>
  <si>
    <t>2.4</t>
  </si>
  <si>
    <t>2.5</t>
  </si>
  <si>
    <t>2.6</t>
  </si>
  <si>
    <t xml:space="preserve">Energianvändning &amp; miljöpåverkan </t>
  </si>
  <si>
    <t xml:space="preserve">Energianvändning </t>
  </si>
  <si>
    <t>[kWh/år]</t>
  </si>
  <si>
    <t xml:space="preserve">Not </t>
  </si>
  <si>
    <t>Parameter</t>
  </si>
  <si>
    <t>Tid</t>
  </si>
  <si>
    <t>2.1</t>
  </si>
  <si>
    <t>2.2</t>
  </si>
  <si>
    <t>3.1</t>
  </si>
  <si>
    <t>3.2</t>
  </si>
  <si>
    <t>3.3</t>
  </si>
  <si>
    <t>Antal armaturer som ingår i den föreslagna lösningen.</t>
  </si>
  <si>
    <t xml:space="preserve">Här ska totala priset för armatur, ljuskälla, driftdon samt inbyggd styrutrustning anges (pris per styck). Om en armatur har fler än en ljuskälla ska dessa läggas ihop. 
</t>
  </si>
  <si>
    <t>RESULTAT</t>
  </si>
  <si>
    <t>Total kostnad för belysningsanläggningen under hela dess nyttjandetid.</t>
  </si>
  <si>
    <t>Klimatpåverkan</t>
  </si>
  <si>
    <t>Om stolpar ingår i upphandlingen ska totalt pris för stolpe och fundament (per styck) anges här.</t>
  </si>
  <si>
    <t>Om stolpar ingår i upphandlingen ska material och arbetskostnader för installation anges här.</t>
  </si>
  <si>
    <t>kgCO2/kWh</t>
  </si>
  <si>
    <t>1.6</t>
  </si>
  <si>
    <t>1.7</t>
  </si>
  <si>
    <t>1.8</t>
  </si>
  <si>
    <t>Energikostnader</t>
  </si>
  <si>
    <t>stk</t>
  </si>
  <si>
    <t>Svarsformulär för anbudsgivare</t>
  </si>
  <si>
    <t>Introduktion</t>
  </si>
  <si>
    <t>Hur ska jag använda detta LCC-verktyg?</t>
  </si>
  <si>
    <t xml:space="preserve">Hur är LCC-verktyget uppbyggt?
</t>
  </si>
  <si>
    <t>Årlig energiprisökning (frivillig)</t>
  </si>
  <si>
    <t>Drifttid full effekt</t>
  </si>
  <si>
    <t>Drifttid effektnivå (dimring) 1</t>
  </si>
  <si>
    <t xml:space="preserve">Drifttid effektnivå (dimring) 2 </t>
  </si>
  <si>
    <t>Reducerad effektnivå (dimring) 1</t>
  </si>
  <si>
    <t>Reducerad effektnivå (dimring) 2</t>
  </si>
  <si>
    <t>Energianvändning full effekt</t>
  </si>
  <si>
    <t>Energianvänding effektnivå 1</t>
  </si>
  <si>
    <t>Energianvändning effektnivå 2</t>
  </si>
  <si>
    <t>Total installerad effekt</t>
  </si>
  <si>
    <t>kWh</t>
  </si>
  <si>
    <t>Pris per armatur (inkl. ljuskälla, driftdon, styrutrustning)</t>
  </si>
  <si>
    <t>Indata från anbudsgivare</t>
  </si>
  <si>
    <t>Antal armaturer</t>
  </si>
  <si>
    <t>Material- och arbetskostnader stolpar inkl fundament</t>
  </si>
  <si>
    <t>Samlade instruktioner kring kalkylparametrarna.</t>
  </si>
  <si>
    <t>Drifttid effektnivå (dimring) 2</t>
  </si>
  <si>
    <t>Namn på investeringsalternativet.</t>
  </si>
  <si>
    <t>Material- och arbetskostnader per stolpe inkl fundament</t>
  </si>
  <si>
    <t>Instruktion</t>
  </si>
  <si>
    <t xml:space="preserve">Här ifylles effekten för dimringsnivå 2, om detta har efterfrågats i upphandlingen. </t>
  </si>
  <si>
    <t>Energikostnader hela livslängden</t>
  </si>
  <si>
    <t>Årlig energikostnad visas här för att öka medvetenheten kring anläggningens energianvändning.</t>
  </si>
  <si>
    <t>Anläggningens totala energikostnader under dess livslängd anges här. I vissa fall kan renovering under nyttjandetiden bidra till förbättrad energiprestanda.</t>
  </si>
  <si>
    <t>Effekt per armatur inkl driftsförluster</t>
  </si>
  <si>
    <t>Kalkylparametrar</t>
  </si>
  <si>
    <t>Omräkningsfaktor till nuvärde</t>
  </si>
  <si>
    <t>Generella instruktioner kring hur verktyget används.</t>
  </si>
  <si>
    <t xml:space="preserve">Ange drifttid (timmar per år) för den tid som armaturen lyser med full effekt. </t>
  </si>
  <si>
    <t xml:space="preserve">Namn </t>
  </si>
  <si>
    <t>Datum</t>
  </si>
  <si>
    <t>Handläggare</t>
  </si>
  <si>
    <t>HANDLÄGGARE:</t>
  </si>
  <si>
    <t>DATUM:</t>
  </si>
  <si>
    <t>Resultaten är beräknade enligt nuvärdesmetoden.</t>
  </si>
  <si>
    <t>Drifttid anläggning</t>
  </si>
  <si>
    <t>h</t>
  </si>
  <si>
    <t>Arbetskostnad ljuskällebyte</t>
  </si>
  <si>
    <t>Utbytesintervall ljuskällor</t>
  </si>
  <si>
    <t>Driftdonskostnad</t>
  </si>
  <si>
    <t>Utbytesintervall driftdon</t>
  </si>
  <si>
    <t xml:space="preserve">Livslängd armatur </t>
  </si>
  <si>
    <t xml:space="preserve">Livslängd stolpe </t>
  </si>
  <si>
    <t>Arbetskostnad inspektion</t>
  </si>
  <si>
    <t>Inspektionsintervall</t>
  </si>
  <si>
    <t>Arbetskostnad tillsyn</t>
  </si>
  <si>
    <t>Tillsynsintervall</t>
  </si>
  <si>
    <t xml:space="preserve">Drifttid full effekt </t>
  </si>
  <si>
    <t>Antal stolpar och fundament</t>
  </si>
  <si>
    <t>Antal stolpar inkl fundament</t>
  </si>
  <si>
    <t>kWh/år</t>
  </si>
  <si>
    <t>Årliga underhållskostnader ljuskällor</t>
  </si>
  <si>
    <t>Ljuskällekostnad per armatur</t>
  </si>
  <si>
    <t>Årliga underhållskostnader driftdon</t>
  </si>
  <si>
    <t>Arbetskostnad driftdonsbyte</t>
  </si>
  <si>
    <t xml:space="preserve">Omräkningsfaktor till nuvärde </t>
  </si>
  <si>
    <t>Årlig kostnad inspektion</t>
  </si>
  <si>
    <t>Årlig kostnad tillsyn</t>
  </si>
  <si>
    <t>Summa årlig underhållskostnad</t>
  </si>
  <si>
    <t>1.9</t>
  </si>
  <si>
    <t>2.7</t>
  </si>
  <si>
    <t>Beräkning av investeringskostnader</t>
  </si>
  <si>
    <t>Beräkning av driftskostnader</t>
  </si>
  <si>
    <t>Beräkning av underhållskostnader</t>
  </si>
  <si>
    <t>4.1</t>
  </si>
  <si>
    <t>4.2</t>
  </si>
  <si>
    <t>4.3</t>
  </si>
  <si>
    <t>4.4</t>
  </si>
  <si>
    <t>4.5</t>
  </si>
  <si>
    <t>4.6</t>
  </si>
  <si>
    <t>4.7</t>
  </si>
  <si>
    <t>4.8</t>
  </si>
  <si>
    <t>4.9</t>
  </si>
  <si>
    <t>4.10</t>
  </si>
  <si>
    <t>4.11</t>
  </si>
  <si>
    <t>4.12</t>
  </si>
  <si>
    <t>BERÄKNING AV INVESTERINGSKOSTNADER</t>
  </si>
  <si>
    <t>BERÄKNING AV DRIFTSKOSTNADER</t>
  </si>
  <si>
    <t>BERÄKNING AV UNDERHÅLLSKOSTNADER</t>
  </si>
  <si>
    <t>Livslängd armatur</t>
  </si>
  <si>
    <t>Livslängd stolpe</t>
  </si>
  <si>
    <t>Driftskostnader</t>
  </si>
  <si>
    <t>Styrning för utomhusbelysning innebär vanligtvis dimring eller sänkning av effekten. Om dimring efterfrågas i upphandlingen anges här timmar per år som armaturen ska vara på reducerad effekt enligt första dimringsnivån. Tiden ska i första hand vara baserad på befintlig driftdata. En allmän rekommendation är dimring mellan kl. 22-05 på platser där oskyddade trafikanter inte vistas. Detta motsvarar 2555h/år (7h x 365 dagar=2555h/år). Belysningen kan släckas helt på vägar och platser som inte används nattetid. På vägar med stort trafikflöde kan det nattetid sänkas till en belysningsnivå som används för vägar med lågt trafikflöde, lägst vägklass M5 med en medelluminans på 0,5 cd/m2. Läs mer om riktlinjer kring nattsänkning i "Vägbelysningshandboken" från Trafikverket, kap 5:10. LCC-kalkylen kan användas för bedömning om det lönar sig att förse en anläggning med system för dimring. För vissa ljuskällor, exempelvis högtrycksnatrium, minskar ljusutbytet vid dimring.</t>
  </si>
  <si>
    <t xml:space="preserve">Om  fler än en dimringsnivå förekommer så ifylles här timmar per år som anläggningen ska vara på reducerad effekt enligt andra dimringsnivån. 
</t>
  </si>
  <si>
    <t>Pris per armatur inkl. ljuskälla, driftdon, styrutrustning</t>
  </si>
  <si>
    <t>Här ingår material- och arbetskostnader för installationen, exklusive extern styrutrustning. Även kostnader för driftsättning (injustering och provning) ingår här. Material kan exempelvis vara kablar. Arbetskostnader kan vara personal och maskinhyra. Om entreprenaden ingår i anbudet ska kostnaden för detta anges. Om entreprenad inte ingår får kostnaderna bli en uppskattning. Beräkning ska kunna uppvisas för den upphandlande organisationen.</t>
  </si>
  <si>
    <t>Ifylles om stolpar ingår i upphandlingen. Stolpar har en betydligt längre livslängd än armaturer och ingår därmed inte alltid i en belysningsupphandling.</t>
  </si>
  <si>
    <t xml:space="preserve">Styrutrustning ingår oftast som en del av armaturen, men det förekommer också separat. Här anges kostnaden för den utrustning som inte ingår i armaturpriset, som ligger utanför själva armaturen. Exempel på detta är övervakningssystem. Kostnaden anges när förutsättningarna finns för denna typ av styrning och när det har efterfrågats i förfrågningsunderlaget. Annars lämnas rutan tom. Förutom styrutrustningen ska även installationskostnader, inkörnings- och driftsättningskostnader, licensavgifter och kostnader för abbonnemang och kommunikation för den externa styrutrustningen ingå i denna kostnadspost.  </t>
  </si>
  <si>
    <t xml:space="preserve">Kostnad extern styrutrustning inkl. driftsättning och licensavgifter 
</t>
  </si>
  <si>
    <t xml:space="preserve">Kostnad extern styrutrustning inkl. driftsättning och licensavgifter </t>
  </si>
  <si>
    <t>Effekt per armatur inkl driftsförluster och systemeffekt</t>
  </si>
  <si>
    <t>Effekt per armatur (W) anges här, inkluderat förluster från driftdon och systemeffekt (standby).</t>
  </si>
  <si>
    <t>Här anges kostnader för ljuskällor vid utbyte, kr/armatur. Samtliga ljuskällor i en armatur ska räknas in.</t>
  </si>
  <si>
    <t>Driftdon beräknas ha samma livslängd som ljuskällan. Ibland görs gruppbyten av driftdon i enlighet med anläggningens drifts- och underhållsplan. Denna kostnad ska ingå här, med kostnaden nedbruten per armatur.</t>
  </si>
  <si>
    <t>Här anges arbetskostnaden för (grupp)byte av driftdon, kr/armatur.</t>
  </si>
  <si>
    <t>I LCC-kalkylen beräknas miljöpåverkan, mätt i CO2-ekvivalenter, utifrån produkternas energianvändning.</t>
  </si>
  <si>
    <t>Totalkostnad</t>
  </si>
  <si>
    <t xml:space="preserve">Här anges intervallet för (grupp)utbyte av driftdon, i enlighet med anläggningens drifts- och underhållsplan.  Livslängden beräknas enligt standarder som anges i gällande ekodesignförordningar. </t>
  </si>
  <si>
    <t xml:space="preserve">Tillsyn sker i enlighet med anläggningens drifts- och underhållsplan.Trafikverket, exempelvis, har tillsyn 2 gånger per år. </t>
  </si>
  <si>
    <t xml:space="preserve">Inspektion sker i enlighet med anläggningens drifts- och underhållsplan. Vissa  anläggningar har bestämda intervall, till exempel luftledning för lågspänning  vart 8:e år. För andra anläggningstyper är det upp till innehavaren att besluta om lämpligt intervall. Exempel: Trafikverket har 6 år mellan inspektionerna, Stockholm stad har 4 år mellan inspektionerna. Inspektion görs ofta i samband med  seriebyte av ljuskällor.  </t>
  </si>
  <si>
    <r>
      <t>Förutsättningar</t>
    </r>
    <r>
      <rPr>
        <b/>
        <sz val="12"/>
        <rFont val="Corbel"/>
        <family val="2"/>
      </rPr>
      <t xml:space="preserve"> (anges av beställaren)</t>
    </r>
  </si>
  <si>
    <r>
      <rPr>
        <b/>
        <sz val="14"/>
        <color theme="1"/>
        <rFont val="Corbel"/>
        <family val="2"/>
      </rPr>
      <t>Vad är LCC?</t>
    </r>
    <r>
      <rPr>
        <sz val="14"/>
        <rFont val="Corbel"/>
        <family val="2"/>
      </rPr>
      <t xml:space="preserve">
</t>
    </r>
  </si>
  <si>
    <r>
      <t>kgCO</t>
    </r>
    <r>
      <rPr>
        <vertAlign val="subscript"/>
        <sz val="9"/>
        <rFont val="Corbel"/>
        <family val="2"/>
      </rPr>
      <t>2</t>
    </r>
    <r>
      <rPr>
        <sz val="9"/>
        <rFont val="Corbel"/>
        <family val="2"/>
      </rPr>
      <t>/år</t>
    </r>
  </si>
  <si>
    <t xml:space="preserve">Ifylles om belysningsstyrning med dimring efterfrågas i upphandlingen. I detta fält fyllls effekten (W) i för dimringsnivå 1. Om dimringsnivån specificerats av beställaren eller projektören ska denna följas. Det kan exempelvis anges som en vägklass eller anges som procent av full effekt, t.ex. nattsänkning med 30%. Vet man inte de exakta effekterna kan man anta att de motsvarar ljusmängden. Dvs att om en armatur som dimras till 70% av ljusmängden också har 70% av effekten kvar. </t>
  </si>
  <si>
    <t>Här anges kostnaden för inspektion av anläggningen, dvs särskild kontroll där anläggningen användningsbesiktigas av fackkunnig person. Man tittar  noggrant efter skador på anläggningen, att dokumentationen stämmer och att felskydden fungerar som de ska. Rengöring av armaturerna (LED) kan vara lämplig att samordna med inspektionen. Grad av rengöring ska anges i förfrågningsunderlaget; detta beror på miljön som armaturen ska sitta i.</t>
  </si>
  <si>
    <t>Här anges kostnaden för tillsyn av anläggningen. Tillsyn är innehavarens kontroll att anläggningen fungerar som den ska och ska ge  säkerhet mot person- eller sakskador på grund av el.</t>
  </si>
  <si>
    <t>KALKYLFÖRUTSÄTTNINGAR (anges av beställaren)</t>
  </si>
  <si>
    <t>INDATA FRÅN ANBUDSGIVARE</t>
  </si>
  <si>
    <t xml:space="preserve">Bifoga ett blad per investeringsalternativ. </t>
  </si>
  <si>
    <t>Förslag 3</t>
  </si>
  <si>
    <t>LCC-kalkyl för upphandling av utomhusbelysning.</t>
  </si>
  <si>
    <r>
      <t>[kgCO</t>
    </r>
    <r>
      <rPr>
        <vertAlign val="subscript"/>
        <sz val="9"/>
        <rFont val="Corbel"/>
        <family val="2"/>
      </rPr>
      <t>2</t>
    </r>
    <r>
      <rPr>
        <sz val="9"/>
        <rFont val="Corbel"/>
        <family val="2"/>
      </rPr>
      <t>-e/år]</t>
    </r>
  </si>
  <si>
    <t xml:space="preserve">Energianvändning &amp; klimatpåverkan </t>
  </si>
  <si>
    <t xml:space="preserve">Klimatpåverkan </t>
  </si>
  <si>
    <t>Klimatpåverkan elanvändning (frivillig)</t>
  </si>
  <si>
    <t>Nordisk elmix</t>
  </si>
  <si>
    <t>EU (25)</t>
  </si>
  <si>
    <t>Svensk elmix (normalår)</t>
  </si>
  <si>
    <t>Ursprungsmärkt el</t>
  </si>
  <si>
    <t>El av okänt ursprung (Norden)</t>
  </si>
  <si>
    <t xml:space="preserve">För att kunna beräkna klimatpåverkan från elanvändningen anges här elleverantörens uppgifter om klimatpåverkan från sin elmix (koldioxidutsläpp per kilowattimme). Du kan också använda riktvärden från flik 6. </t>
  </si>
  <si>
    <t>Riktvärden för att kunna beräkna klimatpåverkan från elenergi. Används som frivillig indata i rad 1.5 i LCC-kalkylen.</t>
  </si>
  <si>
    <t>Klimatpåverkan elanvändning</t>
  </si>
  <si>
    <t>Värden för beräkning av klimatpåverkan från elanvändning  [kgCO2/kWh]</t>
  </si>
  <si>
    <r>
      <t>[kgC0</t>
    </r>
    <r>
      <rPr>
        <vertAlign val="subscript"/>
        <sz val="9"/>
        <rFont val="Corbel"/>
        <family val="2"/>
      </rPr>
      <t>2</t>
    </r>
    <r>
      <rPr>
        <sz val="9"/>
        <rFont val="Corbel"/>
        <family val="2"/>
      </rPr>
      <t>-e/år]</t>
    </r>
  </si>
  <si>
    <t>Re-investering armaturer (nuvärde)</t>
  </si>
  <si>
    <t>Re-investering stolpar (nuvärde)</t>
  </si>
  <si>
    <t>Här anges armaturens livslängd i år. Om kalkylperioden är längre än armaturens livslängd läggs ett nuvärdesberäknat inköp till i beräkningen.</t>
  </si>
  <si>
    <t xml:space="preserve">Här anges stolpens livslängd i år. Om kalkylperioden är längre än stolpens livslängd läggs ett nuvärdesberäknat inköp till i beräkningen. Stolpens livslängd kan variera mellan 25 till 50 år beroende på kvalitet och målningssystem. Vanliga rotlackerade stolpar kan stå i upp till 50 år. Eftergivliga stolpar av tunnplåt med rotlackering eller vanliga stolpar utan rotlackering har ca 25 års livslängd. </t>
  </si>
  <si>
    <t>Energikostnader hela kalkylperioden</t>
  </si>
  <si>
    <t>Här anges arbetskostnaden för byte av ljuskällor, kr/armatur. Vid ljuskällebyte ingår ofta rengöring  av kupor och reflektor.</t>
  </si>
  <si>
    <t xml:space="preserve">Upphandlingsmyndigheten utvecklar och förvaltar LCC-verktygen som är frivilliga att använda inom såväl offentlig som privat sektor. Upphandlingsmyndigheten står för innehållet i denna version. Eventuella ändringar görs på eget ansvar. Vid frågor om verktyget kan du kontakta oss via vår frågeportal på www.upphandlingsmyndigheten.se. </t>
  </si>
  <si>
    <t>Befintlig anläggning</t>
  </si>
  <si>
    <t>Förslag 1</t>
  </si>
  <si>
    <t>Förslag 2</t>
  </si>
  <si>
    <t>Re-investering under kalkylperioden</t>
  </si>
  <si>
    <t>Underhålls- och reinvesteringskostnader hela kalkylperioden</t>
  </si>
  <si>
    <t>Här anges anläggningens förväntade livslängd. Kalkylen bör utgå från den armatur med bäst teknisk livslängd. 25 år kan ses som ett referensvärde men det kan också vara längre. 40-60 år är standardvärde för vägar. Om tiden överstiger 2 gånger sämsta livslängden kommer beräkningen bli missvisande.</t>
  </si>
  <si>
    <t>Här anges intervallet för utbyte av ljuskällor, i enlighet med anläggningens drifts- och underhållsplan. Livslängden beräknas enligt standarder som anges i gällande ekodesignförordningar. Livslängd för LED beräknas enligt IEC 62722-2-1 "Särskilda krav för LED armaturer".</t>
  </si>
  <si>
    <t>Förslag 4</t>
  </si>
  <si>
    <t>Förslag 5</t>
  </si>
  <si>
    <t>Förslag 6</t>
  </si>
  <si>
    <t>Förslag 7</t>
  </si>
  <si>
    <t>Förslag 8</t>
  </si>
  <si>
    <t>Förslag 9</t>
  </si>
  <si>
    <t>ÅÅÅÅ-MM-DD</t>
  </si>
  <si>
    <t>(PW: LCC)</t>
  </si>
  <si>
    <t>Versionsinformation</t>
  </si>
  <si>
    <t xml:space="preserve">Upphandlingsmyndighetens LCC-verktyg har utvecklats i omgångar sedan 2009. </t>
  </si>
  <si>
    <t>Läs mer om LCC på Upphandlingsmyndighetens webbplats</t>
  </si>
  <si>
    <t>Datum: 2024-12-04</t>
  </si>
  <si>
    <t xml:space="preserve">För beräkning av klimatpåverkan från energianvändning under kalkylperioden rekommenderas att värden för Nordisk elmix används då den bäst representerar de utsläpp som uppstår av energianvändningen. </t>
  </si>
  <si>
    <t>Källa</t>
  </si>
  <si>
    <t>SMED Rapport Nr 4 2021</t>
  </si>
  <si>
    <t>Boverkets klimatdatabas</t>
  </si>
  <si>
    <t>Residualmix - Energimarknadsinspektionen (ei.se)</t>
  </si>
  <si>
    <t xml:space="preserve">EU-27 Indicative 2020 </t>
  </si>
  <si>
    <t xml:space="preserve">Värt att notera är att klimatpåverkan från energiproduktionen förväntas minska i framtiden, om vi ska nå våra klimatmål. I rekommendationer för LCA-beräkningar (IVL 2024) där användningsskedet ingår görs antagandet att klimatpåverkan för energiproduktion kommer minska med 40 % från aktuellt år till år 2050. Läs mer om detta via länk nedan. Det är inte nödvändigt att ta hänsyn till detta i en LCC-kalkyl, om syftet endast är att jämföra alternativ (framtiden är likadan för alla alternativ). Det rekommenderas dock inte att använda värdet på klimatpåverkan från denna LCC-kalkyl oreflekterat i andra sammanhang. </t>
  </si>
  <si>
    <t>Anvisningar för LCA-beräkning av byggprojekt, IVL (Version 2024-06)</t>
  </si>
  <si>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</si>
  <si>
    <t>TOTALKOSTNAD (nuvärdesberäknad)</t>
  </si>
  <si>
    <t>UNDERHÅLLSKOSTNADER OCH REINVESTERING</t>
  </si>
  <si>
    <t xml:space="preserve">Ange anläggningens totala drifttid, antal timmar per år. </t>
  </si>
  <si>
    <r>
      <t>LCC står för "Life Cycle Costs" - livscykelkostnader. Med hjälp av en LCC-beräkning erhålls en totalbild över varans, tjänstens eller anläggningens kostnader under hela dess nyttjandetid. Jämförelser mellan olika produktalternativ och lösningar kan göras.  Livscykelkostnadsperspektivet kan med fördel användas i flera delar av inköpsprocessen och även i det strategiska arbetet med organisationens budget.</t>
    </r>
    <r>
      <rPr>
        <strike/>
        <sz val="10"/>
        <rFont val="Corbel"/>
        <family val="2"/>
      </rPr>
      <t xml:space="preserve"> </t>
    </r>
    <r>
      <rPr>
        <sz val="10"/>
        <rFont val="Corbel"/>
        <family val="2"/>
      </rPr>
      <t xml:space="preserve">
</t>
    </r>
  </si>
  <si>
    <r>
      <t xml:space="preserve">Verktyget består av 6 flikar:
1. Introduktion: generella instruktioner kring hur verktyget används.
2. LCC-kalkyl: kalkylbladet där LCC-beräkningen utförs med standardiserade parametrar. Instruktioner kring vad de olika   
    kalkylparametrarna innebär finns i kommentarsfälten på respektive rad, samt samlat i flik 4.
3. Resultat: visuell översikt över LCC-beräkningens resultat med de 10 lönsammaste investeringsalternativen. 
4. Kalkylparametrar: samlade instruktioner kring vad kalkylparametrarna innebär och vad som ska ingå.
5.  Svarsformulär: svarsformulär som leverantören bifogar anbudet.
6. Beräkningsfaktorer klimatpåverkan: frivilliga indata för att kunna beräkna klimatpåverkan från elenergi.
</t>
    </r>
    <r>
      <rPr>
        <b/>
        <sz val="10"/>
        <rFont val="Corbel"/>
        <family val="2"/>
      </rPr>
      <t>Beställaren</t>
    </r>
    <r>
      <rPr>
        <sz val="10"/>
        <rFont val="Corbel"/>
        <family val="2"/>
      </rPr>
      <t xml:space="preserve"> (upphandlande myndighet) anger kalkylförutsättningar och information kring användning; detta utgör grunden för beräkningen. Läs mer om kalkylförutsättningar och ekonomiska parametrar på länken under rubriken </t>
    </r>
    <r>
      <rPr>
        <i/>
        <sz val="10"/>
        <rFont val="Corbel"/>
        <family val="2"/>
      </rPr>
      <t xml:space="preserve">Vad är LCC </t>
    </r>
    <r>
      <rPr>
        <sz val="10"/>
        <rFont val="Corbel"/>
        <family val="2"/>
      </rPr>
      <t xml:space="preserve">ovan. Beställaren kan också ange information kring befintlig anläggning om sådan finns; detta för att tydliggöra förbättringarna med en ny eller renoverad anläggning. </t>
    </r>
    <r>
      <rPr>
        <i/>
        <sz val="10"/>
        <rFont val="Corbel"/>
        <family val="2"/>
      </rPr>
      <t xml:space="preserve">
</t>
    </r>
    <r>
      <rPr>
        <b/>
        <sz val="10"/>
        <rFont val="Corbel"/>
        <family val="2"/>
      </rPr>
      <t>Anbudsgivaren</t>
    </r>
    <r>
      <rPr>
        <sz val="10"/>
        <rFont val="Corbel"/>
        <family val="2"/>
      </rPr>
      <t xml:space="preserve"> fyller i resterande uppgifter i kalkylbladet (indata) enligt de standarder eller instruktioner som anges. Kostnaderna anges utan moms. Alternativa investeringslösningar anges i nya kolumner. Anbudsgivaren fyller i svarsformuläret (ett formulär per investeringsalternativ) och bifogar den till beställaren. Beställaren kan sedan föra in  anbudsgivarnas uppgifter i ett LCC-kalkylblad för att kunna jämföra alla anbud i resultatfliken. 
LCC-kalkylerna är baserade på nuvärdesmetoden för att kunna omräkna framtida kostnader till dagens värde. Omräkningsfaktorer till nuvärde är inkluderade i formlerna. Kalkylränta, elpris och användningstid är exempel på parametrar som kan variera och som måste beslutas i den upphandlande organisationen. Kostnadsbilden påverkas beroende på valet av dessa parametrar, exempelvis innebär en hög ränta att pengarnas värde sjunker under kalkylperioden och vid låg ränta behåller pengarna sitt värde. En lång användningstid gör att driftskostnadernas betydelse ökar i kalkylen. För att få en förståelse för effekten på slutresultatet vid olika scenarier, t.ex. energiprisökning, kan kalkylen testas med ett antal olika värden. 
</t>
    </r>
  </si>
  <si>
    <t xml:space="preserve">Organisationens avtalade elpris (kr/kWh) anges. Elpriset är uppbyggt av flera komponenter. Säkerställ att prisuppgiften innehåller samma komponenter i alla jämförelser.  </t>
  </si>
  <si>
    <t>Årlig energiprisförändring</t>
  </si>
  <si>
    <t>Faktor för beräkning av energiprisförändring utöver (rensad från) inflation. Inflationen ska räknas bort pga real kalkylränta.</t>
  </si>
  <si>
    <t>Version 3.0</t>
  </si>
  <si>
    <t xml:space="preserve">Detta LCC-verktyg är specifikt utvecklat att användas vid upphandling av utomhusbelysning. Verktyget kan med fördel användas både i behovsanalysen, vid kravställande och i anbudsutvärderingen. I behovsanalysen kan verktyget användas för att i ett tidigt skede få en översikt över vilka typer av kostnader som förekommer under nyttjandetiden och hur stora dessa kostnader är. För en belysningsanläggning utgör exempelvis driftskostnaden för energi en stor kostnadspost. Detta kan till exempel testas med olika scenarier för energiprisökning, eller med olika styrfunktioner. Att använda verktyget på det sättet ökar medvetenheten i organisationen och kan vara ett bra underlag till viktiga vägval inför upphandlingen. Använd gärna kalkylparametrarna som en checklista, exempelvis inför leverantörsdialogen. 
</t>
  </si>
  <si>
    <t xml:space="preserve">När LCC-beräkning ställs som krav i upphandlingen måste förfrågningsunderlaget beskriva de parametrar som ska ingå i beräkningen, hur dessa ska dokumenteras och vilka mätmetoder som ska användas. Använd gärna kriteriet ""belysningsanläggningens livscykelkostnad (LCC)"" som kan laddas hem genom Upphandlingsmyndighetens kriterietjänst. En tumregel är att vid kravställande endast ta med de stora kostnadsposterna eller de kostnader som förväntas skilja sig åt mellan olika leverantörer. 
Vid anbudsutvärdering vägs livscykelkostnaden in som en parameter för bedömning av det ekonomiskt mest fördelaktiga anbudet. Kvalitativa krav på belysningsanläggningen, såsom ljuskvalitet, ingår inte i kalkylen utan måste kravställas i förfrågningsunderlaget. Rekommendationer kring detta finns bland annat i "Vägbelysningshandboken" från Trafikverket.
I detta LCC-verktyg finns även möjlighet till jämförelse av alternativens klimatpåverkan från energianvändningen under nyttjandetiden. 
</t>
  </si>
  <si>
    <r>
      <rPr>
        <b/>
        <sz val="10"/>
        <rFont val="Corbel"/>
        <family val="2"/>
      </rPr>
      <t xml:space="preserve">Ändringar i senaste versionen (v 3.0) av LCC-verktyg Utomhusbelysning: </t>
    </r>
    <r>
      <rPr>
        <sz val="10"/>
        <rFont val="Corbel"/>
        <family val="2"/>
      </rPr>
      <t xml:space="preserve">
Flik 1 har uppdaterats med denna versionsinformation och information om nytt lösenordsskydd, texter är genomgångna och uppdaterade. 
Flik 2 är nu utan makrofunktion att lägga till/ta bort kolumn.
Flik 3 har nu en diagramrubrik som även inkluderar information om aktuell beräkningsperiod.
Flik 4 är texter genomgångna och uppdaterade. 
Flik 6 har uppdaterats med aktuella beräkningsfaktorer klimat samt källor.</t>
    </r>
  </si>
  <si>
    <r>
      <rPr>
        <b/>
        <sz val="18"/>
        <rFont val="Corbel"/>
        <family val="2"/>
      </rPr>
      <t>Lösenordsskydd</t>
    </r>
    <r>
      <rPr>
        <sz val="10"/>
        <rFont val="Corbel"/>
        <family val="2"/>
      </rPr>
      <t xml:space="preserve">
Varje flik i Excelfilen är skyddad med ett lösenord, för att förhindra oavsiktliga förändringar i LCC-kalkylen.                           
 - För att låsa upp välj Granska &gt; Ta bort bladets skydd.                                    
 - Lösenordet är LCC.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</si>
</sst>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r&quot;;\-#,##0\ &quot;kr&quot;"/>
    <numFmt numFmtId="164" formatCode="0.0"/>
    <numFmt numFmtId="165" formatCode="0.0%"/>
  </numFmts>
  <fonts count="98" x14ac:knownFonts="1">
    <font>
      <sz val="10"/>
      <name val="Arial"/>
    </font>
    <font>
      <sz val="11"/>
      <color theme="1"/>
      <name val="Calibri"/>
      <family val="2"/>
      <scheme val="minor"/>
    </font>
    <font>
      <sz val="10"/>
      <name val="Garamond"/>
      <family val="1"/>
    </font>
    <font>
      <sz val="12"/>
      <name val="Garamond"/>
      <family val="1"/>
    </font>
    <font>
      <sz val="14"/>
      <name val="Garamond"/>
      <family val="1"/>
    </font>
    <font>
      <b/>
      <sz val="16"/>
      <name val="Garamond"/>
      <family val="1"/>
    </font>
    <font>
      <u/>
      <sz val="10"/>
      <color indexed="12"/>
      <name val="Arial"/>
      <family val="2"/>
    </font>
    <font>
      <sz val="8"/>
      <color indexed="81"/>
      <name val="Tahoma"/>
      <family val="2"/>
    </font>
    <font>
      <sz val="14"/>
      <color indexed="9"/>
      <name val="Arial"/>
      <family val="2"/>
    </font>
    <font>
      <sz val="10"/>
      <name val="Arial"/>
      <family val="2"/>
    </font>
    <font>
      <sz val="10"/>
      <color indexed="9"/>
      <name val="Arial"/>
      <family val="2"/>
    </font>
    <font>
      <sz val="14"/>
      <name val="Arial"/>
      <family val="2"/>
    </font>
    <font>
      <b/>
      <sz val="10"/>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9"/>
      <name val="Arial"/>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9"/>
      <color indexed="18"/>
      <name val="Arial"/>
      <family val="2"/>
    </font>
    <font>
      <b/>
      <sz val="11"/>
      <color indexed="8"/>
      <name val="Calibri"/>
      <family val="2"/>
    </font>
    <font>
      <b/>
      <sz val="9"/>
      <name val="Arial"/>
      <family val="2"/>
    </font>
    <font>
      <b/>
      <sz val="11"/>
      <color indexed="63"/>
      <name val="Calibri"/>
      <family val="2"/>
    </font>
    <font>
      <sz val="11"/>
      <color indexed="10"/>
      <name val="Calibri"/>
      <family val="2"/>
    </font>
    <font>
      <sz val="9"/>
      <color indexed="8"/>
      <name val="Arial"/>
      <family val="2"/>
    </font>
    <font>
      <sz val="14"/>
      <color indexed="8"/>
      <name val="Arial"/>
      <family val="2"/>
    </font>
    <font>
      <i/>
      <sz val="9"/>
      <name val="Arial"/>
      <family val="2"/>
    </font>
    <font>
      <sz val="12"/>
      <name val="Times New Roman"/>
      <family val="1"/>
    </font>
    <font>
      <b/>
      <sz val="10"/>
      <color indexed="58"/>
      <name val="Arial"/>
      <family val="2"/>
    </font>
    <font>
      <b/>
      <sz val="9"/>
      <color indexed="58"/>
      <name val="Arial"/>
      <family val="2"/>
    </font>
    <font>
      <sz val="8"/>
      <name val="Arial"/>
      <family val="2"/>
    </font>
    <font>
      <sz val="9"/>
      <name val="Arial"/>
      <family val="2"/>
    </font>
    <font>
      <b/>
      <sz val="9"/>
      <color indexed="9"/>
      <name val="Arial"/>
      <family val="2"/>
    </font>
    <font>
      <b/>
      <sz val="11"/>
      <color indexed="9"/>
      <name val="Arial"/>
      <family val="2"/>
    </font>
    <font>
      <sz val="12"/>
      <name val="Calibri"/>
      <family val="2"/>
      <scheme val="minor"/>
    </font>
    <font>
      <b/>
      <sz val="26"/>
      <name val="Corbel"/>
      <family val="2"/>
    </font>
    <font>
      <b/>
      <sz val="16"/>
      <color theme="0"/>
      <name val="Corbel"/>
      <family val="2"/>
    </font>
    <font>
      <b/>
      <sz val="18"/>
      <name val="Corbel"/>
      <family val="2"/>
    </font>
    <font>
      <sz val="16"/>
      <color theme="0"/>
      <name val="Corbel"/>
      <family val="2"/>
    </font>
    <font>
      <b/>
      <sz val="14"/>
      <color theme="0"/>
      <name val="Corbel"/>
      <family val="2"/>
    </font>
    <font>
      <sz val="12"/>
      <name val="Arial"/>
      <family val="2"/>
    </font>
    <font>
      <b/>
      <sz val="9"/>
      <color theme="0"/>
      <name val="Arial"/>
      <family val="2"/>
    </font>
    <font>
      <b/>
      <sz val="9"/>
      <color theme="1"/>
      <name val="Arial"/>
      <family val="2"/>
    </font>
    <font>
      <b/>
      <i/>
      <sz val="9"/>
      <color theme="1"/>
      <name val="Arial"/>
      <family val="2"/>
    </font>
    <font>
      <sz val="9"/>
      <color theme="1"/>
      <name val="Arial"/>
      <family val="2"/>
    </font>
    <font>
      <b/>
      <sz val="12"/>
      <name val="Arial"/>
      <family val="2"/>
    </font>
    <font>
      <sz val="9"/>
      <color indexed="81"/>
      <name val="Tahoma"/>
      <family val="2"/>
    </font>
    <font>
      <b/>
      <sz val="16"/>
      <name val="Corbel"/>
      <family val="2"/>
    </font>
    <font>
      <b/>
      <sz val="18"/>
      <color theme="3"/>
      <name val="Cambria"/>
      <family val="2"/>
      <scheme val="major"/>
    </font>
    <font>
      <b/>
      <sz val="12"/>
      <name val="Corbel"/>
      <family val="2"/>
    </font>
    <font>
      <sz val="18"/>
      <name val="Corbel"/>
      <family val="2"/>
    </font>
    <font>
      <b/>
      <sz val="10"/>
      <name val="Garamond"/>
      <family val="1"/>
    </font>
    <font>
      <b/>
      <sz val="9"/>
      <color indexed="81"/>
      <name val="Tahoma"/>
      <family val="2"/>
    </font>
    <font>
      <sz val="10"/>
      <name val="Corbel"/>
      <family val="2"/>
    </font>
    <font>
      <u/>
      <sz val="10"/>
      <color indexed="12"/>
      <name val="Corbel"/>
      <family val="2"/>
    </font>
    <font>
      <sz val="14"/>
      <name val="Corbel"/>
      <family val="2"/>
    </font>
    <font>
      <b/>
      <sz val="14"/>
      <color theme="1"/>
      <name val="Corbel"/>
      <family val="2"/>
    </font>
    <font>
      <i/>
      <sz val="10"/>
      <name val="Corbel"/>
      <family val="2"/>
    </font>
    <font>
      <sz val="10"/>
      <color rgb="FF008A2B"/>
      <name val="Corbel"/>
      <family val="2"/>
    </font>
    <font>
      <sz val="9"/>
      <name val="Corbel"/>
      <family val="2"/>
    </font>
    <font>
      <sz val="8"/>
      <color indexed="81"/>
      <name val="Corbel"/>
      <family val="2"/>
    </font>
    <font>
      <sz val="9"/>
      <color indexed="81"/>
      <name val="Corbel"/>
      <family val="2"/>
    </font>
    <font>
      <b/>
      <sz val="9"/>
      <name val="Corbel"/>
      <family val="2"/>
    </font>
    <font>
      <sz val="12"/>
      <name val="Corbel"/>
      <family val="2"/>
    </font>
    <font>
      <b/>
      <sz val="11"/>
      <name val="Corbel"/>
      <family val="2"/>
    </font>
    <font>
      <b/>
      <sz val="10"/>
      <name val="Corbel"/>
      <family val="2"/>
    </font>
    <font>
      <vertAlign val="subscript"/>
      <sz val="9"/>
      <name val="Corbel"/>
      <family val="2"/>
    </font>
    <font>
      <b/>
      <sz val="9"/>
      <color theme="0"/>
      <name val="Corbel"/>
      <family val="2"/>
    </font>
    <font>
      <b/>
      <i/>
      <sz val="9"/>
      <name val="Corbel"/>
      <family val="2"/>
    </font>
    <font>
      <b/>
      <i/>
      <sz val="9"/>
      <color theme="1"/>
      <name val="Corbel"/>
      <family val="2"/>
    </font>
    <font>
      <sz val="9"/>
      <color theme="1"/>
      <name val="Corbel"/>
      <family val="2"/>
    </font>
    <font>
      <b/>
      <sz val="9"/>
      <color indexed="9"/>
      <name val="Corbel"/>
      <family val="2"/>
    </font>
    <font>
      <b/>
      <sz val="9"/>
      <color theme="1"/>
      <name val="Corbel"/>
      <family val="2"/>
    </font>
    <font>
      <b/>
      <sz val="11"/>
      <color indexed="9"/>
      <name val="Corbel"/>
      <family val="2"/>
    </font>
    <font>
      <sz val="16"/>
      <name val="Corbel"/>
      <family val="2"/>
    </font>
    <font>
      <sz val="11"/>
      <name val="Corbel"/>
      <family val="2"/>
    </font>
    <font>
      <i/>
      <sz val="11"/>
      <name val="Corbel"/>
      <family val="2"/>
    </font>
    <font>
      <b/>
      <sz val="11"/>
      <color theme="1"/>
      <name val="Corbel"/>
      <family val="2"/>
    </font>
    <font>
      <u/>
      <sz val="10"/>
      <color rgb="FFFF0000"/>
      <name val="Corbel"/>
      <family val="2"/>
    </font>
    <font>
      <u/>
      <sz val="10"/>
      <name val="Corbel"/>
      <family val="2"/>
    </font>
    <font>
      <i/>
      <sz val="10"/>
      <color rgb="FFFF0000"/>
      <name val="Corbel"/>
      <family val="2"/>
    </font>
    <font>
      <sz val="11"/>
      <color theme="1"/>
      <name val="Corbel"/>
      <family val="2"/>
    </font>
    <font>
      <sz val="10"/>
      <color theme="1"/>
      <name val="Corbel"/>
      <family val="2"/>
    </font>
    <font>
      <sz val="10"/>
      <color rgb="FFFF0000"/>
      <name val="Garamond"/>
      <family val="1"/>
    </font>
    <font>
      <sz val="10"/>
      <color theme="0" tint="-0.249977111117893"/>
      <name val="Corbel"/>
      <family val="2"/>
    </font>
    <font>
      <strike/>
      <sz val="10"/>
      <name val="Corbel"/>
      <family val="2"/>
    </font>
    <font>
      <b/>
      <sz val="14"/>
      <name val="Corbel"/>
      <family val="2"/>
    </font>
    <font>
      <i/>
      <sz val="9"/>
      <name val="Corbel"/>
      <family val="2"/>
    </font>
    <font>
      <i/>
      <u/>
      <sz val="9"/>
      <name val="Corbe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8"/>
        <bgColor indexed="64"/>
      </patternFill>
    </fill>
    <fill>
      <patternFill patternType="solid">
        <fgColor indexed="9"/>
        <bgColor indexed="64"/>
      </patternFill>
    </fill>
    <fill>
      <patternFill patternType="solid">
        <fgColor indexed="58"/>
        <bgColor indexed="64"/>
      </patternFill>
    </fill>
    <fill>
      <patternFill patternType="solid">
        <fgColor rgb="FF6B2879"/>
        <bgColor indexed="64"/>
      </patternFill>
    </fill>
    <fill>
      <patternFill patternType="solid">
        <fgColor theme="0"/>
        <bgColor indexed="64"/>
      </patternFill>
    </fill>
    <fill>
      <patternFill patternType="solid">
        <fgColor rgb="FF008A2B"/>
        <bgColor indexed="64"/>
      </patternFill>
    </fill>
    <fill>
      <patternFill patternType="solid">
        <fgColor rgb="FF89B24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0"/>
      </left>
      <right style="thin">
        <color indexed="60"/>
      </right>
      <top style="thin">
        <color indexed="60"/>
      </top>
      <bottom style="thin">
        <color indexed="6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thin">
        <color indexed="60"/>
      </right>
      <top style="medium">
        <color indexed="8"/>
      </top>
      <bottom style="thin">
        <color indexed="60"/>
      </bottom>
      <diagonal/>
    </border>
    <border>
      <left style="medium">
        <color indexed="8"/>
      </left>
      <right/>
      <top/>
      <bottom style="medium">
        <color indexed="8"/>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medium">
        <color indexed="58"/>
      </right>
      <top/>
      <bottom/>
      <diagonal/>
    </border>
    <border>
      <left/>
      <right/>
      <top/>
      <bottom style="medium">
        <color indexed="58"/>
      </bottom>
      <diagonal/>
    </border>
    <border>
      <left style="medium">
        <color indexed="58"/>
      </left>
      <right/>
      <top/>
      <bottom style="medium">
        <color indexed="58"/>
      </bottom>
      <diagonal/>
    </border>
    <border>
      <left/>
      <right style="medium">
        <color indexed="58"/>
      </right>
      <top/>
      <bottom style="medium">
        <color indexed="58"/>
      </bottom>
      <diagonal/>
    </border>
    <border>
      <left style="thin">
        <color indexed="64"/>
      </left>
      <right/>
      <top/>
      <bottom/>
      <diagonal/>
    </border>
    <border>
      <left/>
      <right/>
      <top/>
      <bottom style="medium">
        <color rgb="FF6B28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diagonal/>
    </border>
    <border>
      <left/>
      <right/>
      <top style="thin">
        <color indexed="64"/>
      </top>
      <bottom style="thin">
        <color indexed="64"/>
      </bottom>
      <diagonal/>
    </border>
    <border>
      <left/>
      <right/>
      <top style="thin">
        <color theme="0" tint="-0.34998626667073579"/>
      </top>
      <bottom/>
      <diagonal/>
    </border>
    <border>
      <left/>
      <right/>
      <top/>
      <bottom style="thin">
        <color indexed="9"/>
      </bottom>
      <diagonal/>
    </border>
    <border>
      <left style="medium">
        <color indexed="64"/>
      </left>
      <right/>
      <top/>
      <bottom/>
      <diagonal/>
    </border>
    <border>
      <left style="thin">
        <color theme="0" tint="-0.1499679555650502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tint="-0.14996795556505021"/>
      </right>
      <top/>
      <bottom/>
      <diagonal/>
    </border>
    <border>
      <left style="thin">
        <color theme="0" tint="-0.34998626667073579"/>
      </left>
      <right/>
      <top/>
      <bottom/>
      <diagonal/>
    </border>
    <border>
      <left style="thin">
        <color theme="0" tint="-0.34998626667073579"/>
      </left>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59">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3" fillId="16" borderId="1" applyNumberFormat="0" applyFont="0" applyAlignment="0" applyProtection="0"/>
    <xf numFmtId="0" fontId="15" fillId="17" borderId="2" applyNumberFormat="0" applyAlignment="0" applyProtection="0"/>
    <xf numFmtId="0" fontId="16" fillId="4" borderId="0" applyNumberFormat="0" applyBorder="0" applyAlignment="0" applyProtection="0"/>
    <xf numFmtId="0" fontId="17" fillId="18" borderId="3" applyNumberFormat="0" applyFont="0" applyBorder="0" applyAlignment="0" applyProtection="0"/>
    <xf numFmtId="0" fontId="18" fillId="3"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2" borderId="0" applyNumberFormat="0" applyBorder="0" applyAlignment="0" applyProtection="0"/>
    <xf numFmtId="0" fontId="19" fillId="0" borderId="0" applyNumberFormat="0" applyFill="0" applyBorder="0" applyAlignment="0" applyProtection="0"/>
    <xf numFmtId="0" fontId="6" fillId="0" borderId="0" applyNumberFormat="0" applyFill="0" applyBorder="0" applyAlignment="0" applyProtection="0">
      <alignment vertical="top"/>
      <protection locked="0"/>
    </xf>
    <xf numFmtId="0" fontId="20" fillId="7" borderId="2" applyNumberFormat="0" applyAlignment="0" applyProtection="0"/>
    <xf numFmtId="0" fontId="21" fillId="23" borderId="4" applyNumberFormat="0" applyAlignment="0" applyProtection="0"/>
    <xf numFmtId="0" fontId="22" fillId="0" borderId="5" applyNumberFormat="0" applyFill="0" applyAlignment="0" applyProtection="0"/>
    <xf numFmtId="0" fontId="23" fillId="24" borderId="0" applyNumberFormat="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25" borderId="0" applyBorder="0"/>
    <xf numFmtId="0" fontId="11" fillId="25" borderId="0"/>
    <xf numFmtId="0" fontId="12" fillId="0" borderId="9">
      <alignment horizontal="right" vertical="center"/>
    </xf>
    <xf numFmtId="0" fontId="29" fillId="0" borderId="10" applyNumberFormat="0" applyFill="0" applyAlignment="0" applyProtection="0"/>
    <xf numFmtId="0" fontId="17" fillId="0" borderId="3"/>
    <xf numFmtId="0" fontId="17" fillId="0" borderId="11" applyAlignment="0"/>
    <xf numFmtId="0" fontId="12" fillId="0" borderId="12" applyNumberFormat="0" applyFill="0" applyBorder="0" applyAlignment="0" applyProtection="0"/>
    <xf numFmtId="0" fontId="30" fillId="0" borderId="3" applyNumberFormat="0" applyFill="0" applyBorder="0" applyAlignment="0" applyProtection="0"/>
    <xf numFmtId="0" fontId="28" fillId="25" borderId="13" applyNumberFormat="0" applyAlignment="0" applyProtection="0">
      <protection locked="0"/>
    </xf>
    <xf numFmtId="0" fontId="9" fillId="25" borderId="0">
      <alignment vertical="top"/>
    </xf>
    <xf numFmtId="0" fontId="30" fillId="0" borderId="0"/>
    <xf numFmtId="0" fontId="31" fillId="17" borderId="14" applyNumberFormat="0" applyAlignment="0" applyProtection="0"/>
    <xf numFmtId="0" fontId="32" fillId="0" borderId="0" applyNumberFormat="0" applyFill="0" applyBorder="0" applyAlignment="0" applyProtection="0"/>
    <xf numFmtId="0" fontId="9" fillId="0" borderId="0"/>
    <xf numFmtId="9" fontId="9" fillId="0" borderId="0" applyFont="0" applyFill="0" applyBorder="0" applyAlignment="0" applyProtection="0"/>
    <xf numFmtId="0" fontId="1" fillId="0" borderId="0"/>
    <xf numFmtId="0" fontId="1" fillId="0" borderId="0"/>
    <xf numFmtId="0" fontId="57" fillId="0" borderId="0" applyNumberFormat="0" applyFill="0" applyBorder="0" applyAlignment="0" applyProtection="0"/>
  </cellStyleXfs>
  <cellXfs count="371">
    <xf numFmtId="0" fontId="0" fillId="0" borderId="0" xfId="0"/>
    <xf numFmtId="0" fontId="0" fillId="26" borderId="0" xfId="0" applyFill="1"/>
    <xf numFmtId="0" fontId="33" fillId="26" borderId="0" xfId="0" applyFont="1" applyFill="1"/>
    <xf numFmtId="0" fontId="8" fillId="27" borderId="17" xfId="42" applyFont="1" applyFill="1" applyBorder="1"/>
    <xf numFmtId="0" fontId="30" fillId="26" borderId="17" xfId="0" applyFont="1" applyFill="1" applyBorder="1"/>
    <xf numFmtId="0" fontId="0" fillId="26" borderId="17" xfId="0" applyFill="1" applyBorder="1" applyAlignment="1">
      <alignment wrapText="1"/>
    </xf>
    <xf numFmtId="0" fontId="30" fillId="26" borderId="17" xfId="0" applyFont="1" applyFill="1" applyBorder="1" applyAlignment="1">
      <alignment wrapText="1"/>
    </xf>
    <xf numFmtId="0" fontId="17" fillId="26" borderId="17" xfId="31" applyFont="1" applyFill="1" applyBorder="1" applyAlignment="1" applyProtection="1">
      <alignment wrapText="1"/>
    </xf>
    <xf numFmtId="0" fontId="30" fillId="26" borderId="17" xfId="51" applyFill="1" applyBorder="1"/>
    <xf numFmtId="0" fontId="0" fillId="26" borderId="17" xfId="0" applyFill="1" applyBorder="1"/>
    <xf numFmtId="0" fontId="36" fillId="26" borderId="17" xfId="0" applyFont="1" applyFill="1" applyBorder="1"/>
    <xf numFmtId="0" fontId="30" fillId="26" borderId="17" xfId="0" applyFont="1" applyFill="1" applyBorder="1" applyAlignment="1">
      <alignment horizontal="left" indent="13"/>
    </xf>
    <xf numFmtId="0" fontId="0" fillId="26" borderId="17" xfId="0" applyFill="1" applyBorder="1" applyAlignment="1">
      <alignment horizontal="left" indent="10"/>
    </xf>
    <xf numFmtId="0" fontId="0" fillId="26" borderId="18" xfId="0" applyFill="1" applyBorder="1"/>
    <xf numFmtId="0" fontId="0" fillId="27" borderId="17" xfId="0" applyFill="1" applyBorder="1"/>
    <xf numFmtId="0" fontId="0" fillId="27" borderId="0" xfId="0" applyFill="1"/>
    <xf numFmtId="0" fontId="33" fillId="26" borderId="17" xfId="0" applyFont="1" applyFill="1" applyBorder="1"/>
    <xf numFmtId="0" fontId="0" fillId="26" borderId="19" xfId="0" applyFill="1" applyBorder="1"/>
    <xf numFmtId="0" fontId="0" fillId="26" borderId="20" xfId="0" applyFill="1" applyBorder="1"/>
    <xf numFmtId="0" fontId="34" fillId="26" borderId="17" xfId="42" applyFont="1" applyFill="1" applyBorder="1" applyAlignment="1">
      <alignment vertical="top"/>
    </xf>
    <xf numFmtId="0" fontId="10" fillId="27" borderId="20" xfId="42" applyFont="1" applyFill="1" applyBorder="1"/>
    <xf numFmtId="0" fontId="0" fillId="27" borderId="19" xfId="0" applyFill="1" applyBorder="1"/>
    <xf numFmtId="0" fontId="37" fillId="26" borderId="0" xfId="31" applyFont="1" applyFill="1" applyAlignment="1" applyProtection="1">
      <alignment horizontal="right"/>
    </xf>
    <xf numFmtId="0" fontId="17" fillId="26" borderId="17" xfId="31" applyFont="1" applyFill="1" applyBorder="1" applyAlignment="1" applyProtection="1">
      <alignment vertical="top" wrapText="1"/>
    </xf>
    <xf numFmtId="0" fontId="37" fillId="26" borderId="0" xfId="31" applyFont="1" applyFill="1" applyAlignment="1" applyProtection="1">
      <alignment horizontal="left"/>
    </xf>
    <xf numFmtId="0" fontId="40" fillId="26" borderId="17" xfId="0" applyFont="1" applyFill="1" applyBorder="1" applyAlignment="1">
      <alignment wrapText="1"/>
    </xf>
    <xf numFmtId="0" fontId="6" fillId="26" borderId="17" xfId="31" applyFill="1" applyBorder="1" applyAlignment="1">
      <alignment wrapText="1"/>
      <protection locked="0"/>
    </xf>
    <xf numFmtId="0" fontId="30" fillId="32" borderId="0" xfId="0" applyFont="1" applyFill="1"/>
    <xf numFmtId="0" fontId="17" fillId="32" borderId="0" xfId="0" applyFont="1" applyFill="1"/>
    <xf numFmtId="0" fontId="41" fillId="28" borderId="0" xfId="0" applyFont="1" applyFill="1"/>
    <xf numFmtId="0" fontId="50" fillId="28" borderId="0" xfId="0" applyFont="1" applyFill="1"/>
    <xf numFmtId="0" fontId="53" fillId="32" borderId="0" xfId="0" applyFont="1" applyFill="1"/>
    <xf numFmtId="1" fontId="52" fillId="32" borderId="0" xfId="0" applyNumberFormat="1" applyFont="1" applyFill="1" applyAlignment="1">
      <alignment horizontal="center"/>
    </xf>
    <xf numFmtId="1" fontId="17" fillId="32" borderId="0" xfId="0" applyNumberFormat="1" applyFont="1" applyFill="1" applyAlignment="1">
      <alignment horizontal="center"/>
    </xf>
    <xf numFmtId="0" fontId="50" fillId="28" borderId="0" xfId="0" applyFont="1" applyFill="1" applyAlignment="1">
      <alignment horizontal="center"/>
    </xf>
    <xf numFmtId="3" fontId="52" fillId="32" borderId="0" xfId="0" applyNumberFormat="1" applyFont="1" applyFill="1" applyAlignment="1">
      <alignment horizontal="center"/>
    </xf>
    <xf numFmtId="164" fontId="17" fillId="32" borderId="28" xfId="0" applyNumberFormat="1" applyFont="1" applyFill="1" applyBorder="1" applyAlignment="1">
      <alignment horizontal="center"/>
    </xf>
    <xf numFmtId="0" fontId="17" fillId="32" borderId="0" xfId="0" applyFont="1" applyFill="1" applyAlignment="1">
      <alignment horizontal="center"/>
    </xf>
    <xf numFmtId="164" fontId="17" fillId="32" borderId="0" xfId="0" applyNumberFormat="1" applyFont="1" applyFill="1" applyAlignment="1">
      <alignment horizontal="center"/>
    </xf>
    <xf numFmtId="3" fontId="41" fillId="28" borderId="0" xfId="0" applyNumberFormat="1" applyFont="1" applyFill="1" applyAlignment="1">
      <alignment horizontal="center"/>
    </xf>
    <xf numFmtId="2" fontId="17" fillId="32" borderId="0" xfId="0" applyNumberFormat="1" applyFont="1" applyFill="1" applyAlignment="1">
      <alignment horizontal="center"/>
    </xf>
    <xf numFmtId="3" fontId="30" fillId="32" borderId="0" xfId="0" applyNumberFormat="1" applyFont="1" applyFill="1" applyAlignment="1">
      <alignment horizontal="center"/>
    </xf>
    <xf numFmtId="3" fontId="42" fillId="30" borderId="0" xfId="0" applyNumberFormat="1" applyFont="1" applyFill="1" applyAlignment="1">
      <alignment horizontal="center"/>
    </xf>
    <xf numFmtId="1" fontId="52" fillId="32" borderId="30" xfId="0" applyNumberFormat="1" applyFont="1" applyFill="1" applyBorder="1" applyAlignment="1">
      <alignment horizontal="center"/>
    </xf>
    <xf numFmtId="0" fontId="30" fillId="31" borderId="0" xfId="0" applyFont="1" applyFill="1" applyAlignment="1">
      <alignment horizontal="left" vertical="center" wrapText="1"/>
    </xf>
    <xf numFmtId="0" fontId="17" fillId="31" borderId="0" xfId="0" applyFont="1" applyFill="1" applyAlignment="1">
      <alignment vertical="center"/>
    </xf>
    <xf numFmtId="0" fontId="45" fillId="28" borderId="33" xfId="31" applyFont="1" applyFill="1" applyBorder="1" applyAlignment="1" applyProtection="1">
      <alignment horizontal="center" vertical="center"/>
    </xf>
    <xf numFmtId="3" fontId="52" fillId="32" borderId="30" xfId="0" applyNumberFormat="1" applyFont="1" applyFill="1" applyBorder="1" applyAlignment="1">
      <alignment horizontal="center"/>
    </xf>
    <xf numFmtId="1" fontId="53" fillId="32" borderId="0" xfId="0" applyNumberFormat="1" applyFont="1" applyFill="1" applyAlignment="1">
      <alignment horizontal="center"/>
    </xf>
    <xf numFmtId="1" fontId="53" fillId="32" borderId="28" xfId="0" applyNumberFormat="1" applyFont="1" applyFill="1" applyBorder="1" applyAlignment="1">
      <alignment horizontal="center"/>
    </xf>
    <xf numFmtId="2" fontId="17" fillId="32" borderId="31" xfId="0" applyNumberFormat="1" applyFont="1" applyFill="1" applyBorder="1" applyAlignment="1">
      <alignment horizontal="center"/>
    </xf>
    <xf numFmtId="5" fontId="30" fillId="32" borderId="0" xfId="0" applyNumberFormat="1" applyFont="1" applyFill="1"/>
    <xf numFmtId="3" fontId="41" fillId="30" borderId="0" xfId="0" applyNumberFormat="1" applyFont="1" applyFill="1" applyAlignment="1">
      <alignment vertical="center"/>
    </xf>
    <xf numFmtId="3" fontId="41" fillId="30" borderId="33" xfId="0" applyNumberFormat="1" applyFont="1" applyFill="1" applyBorder="1" applyAlignment="1">
      <alignment horizontal="center" vertical="center"/>
    </xf>
    <xf numFmtId="0" fontId="43" fillId="31" borderId="0" xfId="0" applyFont="1" applyFill="1"/>
    <xf numFmtId="0" fontId="45" fillId="29" borderId="0" xfId="31" applyFont="1" applyFill="1" applyAlignment="1" applyProtection="1">
      <alignment horizontal="center" vertical="center"/>
    </xf>
    <xf numFmtId="1" fontId="17" fillId="29" borderId="9" xfId="0" applyNumberFormat="1" applyFont="1" applyFill="1" applyBorder="1" applyAlignment="1" applyProtection="1">
      <alignment horizontal="center"/>
      <protection locked="0"/>
    </xf>
    <xf numFmtId="0" fontId="17" fillId="32" borderId="0" xfId="0" applyFont="1" applyFill="1" applyAlignment="1">
      <alignment vertical="center"/>
    </xf>
    <xf numFmtId="3" fontId="54" fillId="32" borderId="0" xfId="0" applyNumberFormat="1" applyFont="1" applyFill="1" applyAlignment="1">
      <alignment horizontal="center" vertical="center"/>
    </xf>
    <xf numFmtId="3" fontId="49" fillId="32" borderId="0" xfId="0" applyNumberFormat="1" applyFont="1" applyFill="1" applyAlignment="1">
      <alignment horizontal="center" vertical="center"/>
    </xf>
    <xf numFmtId="1" fontId="49" fillId="32" borderId="0" xfId="0" applyNumberFormat="1" applyFont="1" applyFill="1" applyAlignment="1">
      <alignment horizontal="center" vertical="center"/>
    </xf>
    <xf numFmtId="0" fontId="45" fillId="28" borderId="0" xfId="31" applyFont="1" applyFill="1" applyAlignment="1" applyProtection="1">
      <alignment vertical="center"/>
    </xf>
    <xf numFmtId="0" fontId="30" fillId="32" borderId="32" xfId="0" applyFont="1" applyFill="1" applyBorder="1" applyAlignment="1">
      <alignment horizontal="left" vertical="center" wrapText="1"/>
    </xf>
    <xf numFmtId="0" fontId="45" fillId="28" borderId="0" xfId="31" applyFont="1" applyFill="1" applyAlignment="1" applyProtection="1">
      <alignment horizontal="center" vertical="center"/>
    </xf>
    <xf numFmtId="0" fontId="56" fillId="32" borderId="0" xfId="0" applyFont="1" applyFill="1" applyAlignment="1">
      <alignment horizontal="left"/>
    </xf>
    <xf numFmtId="0" fontId="30" fillId="32" borderId="0" xfId="0" applyFont="1" applyFill="1" applyAlignment="1">
      <alignment horizontal="left" vertical="center" wrapText="1"/>
    </xf>
    <xf numFmtId="0" fontId="30" fillId="32" borderId="0" xfId="0" applyFont="1" applyFill="1" applyAlignment="1">
      <alignment horizontal="center"/>
    </xf>
    <xf numFmtId="0" fontId="0" fillId="29" borderId="0" xfId="0" applyFill="1"/>
    <xf numFmtId="0" fontId="44" fillId="29" borderId="0" xfId="0" applyFont="1" applyFill="1"/>
    <xf numFmtId="0" fontId="45" fillId="28" borderId="0" xfId="0" applyFont="1" applyFill="1"/>
    <xf numFmtId="0" fontId="45" fillId="29" borderId="0" xfId="0" applyFont="1" applyFill="1"/>
    <xf numFmtId="0" fontId="45" fillId="29" borderId="0" xfId="0" applyFont="1" applyFill="1" applyAlignment="1">
      <alignment horizontal="center" vertical="center"/>
    </xf>
    <xf numFmtId="0" fontId="45" fillId="0" borderId="0" xfId="0" applyFont="1"/>
    <xf numFmtId="0" fontId="2" fillId="29" borderId="0" xfId="0" applyFont="1" applyFill="1"/>
    <xf numFmtId="0" fontId="2" fillId="0" borderId="0" xfId="0" applyFont="1"/>
    <xf numFmtId="0" fontId="3" fillId="29" borderId="0" xfId="0" applyFont="1" applyFill="1"/>
    <xf numFmtId="0" fontId="3" fillId="0" borderId="0" xfId="0" applyFont="1"/>
    <xf numFmtId="0" fontId="3" fillId="30" borderId="0" xfId="0" applyFont="1" applyFill="1"/>
    <xf numFmtId="0" fontId="47" fillId="30" borderId="0" xfId="0" applyFont="1" applyFill="1"/>
    <xf numFmtId="0" fontId="3" fillId="32" borderId="0" xfId="0" applyFont="1" applyFill="1"/>
    <xf numFmtId="0" fontId="47" fillId="32" borderId="0" xfId="0" applyFont="1" applyFill="1"/>
    <xf numFmtId="164" fontId="17" fillId="32" borderId="0" xfId="0" applyNumberFormat="1" applyFont="1" applyFill="1" applyAlignment="1">
      <alignment horizontal="center" vertical="center"/>
    </xf>
    <xf numFmtId="0" fontId="3" fillId="31" borderId="0" xfId="0" applyFont="1" applyFill="1"/>
    <xf numFmtId="164" fontId="17" fillId="31" borderId="0" xfId="0" applyNumberFormat="1" applyFont="1" applyFill="1" applyAlignment="1">
      <alignment horizontal="center" vertical="center"/>
    </xf>
    <xf numFmtId="164" fontId="17" fillId="31" borderId="0" xfId="0" applyNumberFormat="1" applyFont="1" applyFill="1" applyAlignment="1">
      <alignment horizontal="center"/>
    </xf>
    <xf numFmtId="0" fontId="4" fillId="29" borderId="0" xfId="0" applyFont="1" applyFill="1"/>
    <xf numFmtId="0" fontId="2" fillId="31" borderId="0" xfId="0" applyFont="1" applyFill="1"/>
    <xf numFmtId="0" fontId="2" fillId="31" borderId="0" xfId="0" applyFont="1" applyFill="1" applyAlignment="1">
      <alignment horizontal="center"/>
    </xf>
    <xf numFmtId="0" fontId="4" fillId="0" borderId="0" xfId="0" applyFont="1"/>
    <xf numFmtId="0" fontId="4" fillId="28" borderId="0" xfId="0" applyFont="1" applyFill="1"/>
    <xf numFmtId="0" fontId="48" fillId="28" borderId="0" xfId="0" applyFont="1" applyFill="1" applyAlignment="1">
      <alignment vertical="center"/>
    </xf>
    <xf numFmtId="0" fontId="5" fillId="29" borderId="0" xfId="0" applyFont="1" applyFill="1"/>
    <xf numFmtId="0" fontId="5" fillId="0" borderId="0" xfId="0" applyFont="1"/>
    <xf numFmtId="0" fontId="9" fillId="32" borderId="28" xfId="0" applyFont="1" applyFill="1" applyBorder="1" applyAlignment="1">
      <alignment horizontal="center"/>
    </xf>
    <xf numFmtId="0" fontId="2" fillId="29" borderId="16" xfId="0" applyFont="1" applyFill="1" applyBorder="1"/>
    <xf numFmtId="0" fontId="2" fillId="29" borderId="16" xfId="0" applyFont="1" applyFill="1" applyBorder="1" applyAlignment="1">
      <alignment horizontal="center"/>
    </xf>
    <xf numFmtId="0" fontId="2" fillId="29" borderId="15" xfId="0" applyFont="1" applyFill="1" applyBorder="1"/>
    <xf numFmtId="0" fontId="3" fillId="29" borderId="15" xfId="0" applyFont="1" applyFill="1" applyBorder="1" applyAlignment="1">
      <alignment horizontal="center"/>
    </xf>
    <xf numFmtId="0" fontId="2" fillId="29" borderId="0" xfId="0" applyFont="1" applyFill="1" applyAlignment="1">
      <alignment horizontal="center"/>
    </xf>
    <xf numFmtId="0" fontId="2" fillId="29" borderId="15" xfId="0" applyFont="1" applyFill="1" applyBorder="1" applyAlignment="1">
      <alignment horizontal="center"/>
    </xf>
    <xf numFmtId="0" fontId="2" fillId="29" borderId="29" xfId="0" applyFont="1" applyFill="1" applyBorder="1"/>
    <xf numFmtId="0" fontId="3" fillId="29" borderId="0" xfId="0"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44" fillId="29" borderId="0" xfId="54" applyFont="1" applyFill="1"/>
    <xf numFmtId="0" fontId="45" fillId="28" borderId="0" xfId="54" applyFont="1" applyFill="1"/>
    <xf numFmtId="0" fontId="53" fillId="32" borderId="0" xfId="0" applyFont="1" applyFill="1" applyAlignment="1">
      <alignment horizontal="center"/>
    </xf>
    <xf numFmtId="0" fontId="60" fillId="29" borderId="0" xfId="0" applyFont="1" applyFill="1"/>
    <xf numFmtId="0" fontId="51" fillId="32" borderId="0" xfId="0" applyFont="1" applyFill="1" applyAlignment="1">
      <alignment horizontal="center"/>
    </xf>
    <xf numFmtId="2" fontId="30" fillId="32" borderId="0" xfId="0" applyNumberFormat="1" applyFont="1" applyFill="1" applyAlignment="1">
      <alignment horizontal="center"/>
    </xf>
    <xf numFmtId="0" fontId="60" fillId="0" borderId="0" xfId="0" applyFont="1"/>
    <xf numFmtId="0" fontId="53" fillId="32" borderId="28" xfId="0" applyFont="1" applyFill="1" applyBorder="1" applyAlignment="1">
      <alignment horizontal="center"/>
    </xf>
    <xf numFmtId="2" fontId="17" fillId="29" borderId="9" xfId="0" applyNumberFormat="1" applyFont="1" applyFill="1" applyBorder="1" applyAlignment="1" applyProtection="1">
      <alignment horizontal="center"/>
      <protection locked="0"/>
    </xf>
    <xf numFmtId="3" fontId="17" fillId="32" borderId="0" xfId="0" applyNumberFormat="1" applyFont="1" applyFill="1" applyAlignment="1">
      <alignment horizontal="center"/>
    </xf>
    <xf numFmtId="0" fontId="30" fillId="32" borderId="49" xfId="0" applyFont="1" applyFill="1" applyBorder="1"/>
    <xf numFmtId="2" fontId="17" fillId="32" borderId="0" xfId="0" applyNumberFormat="1" applyFont="1" applyFill="1" applyAlignment="1">
      <alignment horizontal="right"/>
    </xf>
    <xf numFmtId="2" fontId="17" fillId="31" borderId="0" xfId="0" applyNumberFormat="1" applyFont="1" applyFill="1" applyAlignment="1">
      <alignment horizontal="center"/>
    </xf>
    <xf numFmtId="0" fontId="4" fillId="31" borderId="0" xfId="0" applyFont="1" applyFill="1"/>
    <xf numFmtId="0" fontId="2" fillId="30" borderId="0" xfId="0" applyFont="1" applyFill="1"/>
    <xf numFmtId="0" fontId="62" fillId="29" borderId="0" xfId="0" applyFont="1" applyFill="1"/>
    <xf numFmtId="0" fontId="62" fillId="29" borderId="35" xfId="0" applyFont="1" applyFill="1" applyBorder="1"/>
    <xf numFmtId="0" fontId="62" fillId="29" borderId="0" xfId="0" applyFont="1" applyFill="1" applyAlignment="1">
      <alignment vertical="top" wrapText="1"/>
    </xf>
    <xf numFmtId="0" fontId="63" fillId="29" borderId="0" xfId="31" applyFont="1" applyFill="1" applyAlignment="1" applyProtection="1"/>
    <xf numFmtId="0" fontId="63" fillId="29" borderId="0" xfId="31" applyFont="1" applyFill="1" applyAlignment="1" applyProtection="1">
      <alignment horizontal="left"/>
    </xf>
    <xf numFmtId="0" fontId="62" fillId="29" borderId="0" xfId="0" applyFont="1" applyFill="1" applyAlignment="1">
      <alignment vertical="center" wrapText="1"/>
    </xf>
    <xf numFmtId="0" fontId="67" fillId="29" borderId="0" xfId="0" applyFont="1" applyFill="1"/>
    <xf numFmtId="0" fontId="62" fillId="29" borderId="27" xfId="0" applyFont="1" applyFill="1" applyBorder="1"/>
    <xf numFmtId="0" fontId="62" fillId="29" borderId="0" xfId="0" applyFont="1" applyFill="1" applyAlignment="1">
      <alignment horizontal="left" vertical="top" wrapText="1"/>
    </xf>
    <xf numFmtId="0" fontId="62" fillId="0" borderId="0" xfId="0" applyFont="1"/>
    <xf numFmtId="0" fontId="62" fillId="29" borderId="0" xfId="0" applyFont="1" applyFill="1" applyAlignment="1">
      <alignment horizontal="left"/>
    </xf>
    <xf numFmtId="2" fontId="68" fillId="32" borderId="0" xfId="0" applyNumberFormat="1" applyFont="1" applyFill="1" applyAlignment="1">
      <alignment horizontal="right"/>
    </xf>
    <xf numFmtId="1" fontId="68" fillId="32" borderId="0" xfId="0" applyNumberFormat="1" applyFont="1" applyFill="1" applyAlignment="1">
      <alignment horizontal="left"/>
    </xf>
    <xf numFmtId="2" fontId="68" fillId="32" borderId="0" xfId="0" applyNumberFormat="1" applyFont="1" applyFill="1" applyAlignment="1">
      <alignment horizontal="center"/>
    </xf>
    <xf numFmtId="2" fontId="68" fillId="32" borderId="0" xfId="0" applyNumberFormat="1" applyFont="1" applyFill="1"/>
    <xf numFmtId="0" fontId="71" fillId="32" borderId="24" xfId="0" applyFont="1" applyFill="1" applyBorder="1"/>
    <xf numFmtId="0" fontId="73" fillId="0" borderId="9" xfId="0" applyFont="1" applyBorder="1" applyAlignment="1" applyProtection="1">
      <alignment horizontal="center"/>
      <protection locked="0"/>
    </xf>
    <xf numFmtId="0" fontId="68" fillId="32" borderId="24" xfId="0" applyFont="1" applyFill="1" applyBorder="1"/>
    <xf numFmtId="2" fontId="68" fillId="32" borderId="0" xfId="0" applyNumberFormat="1" applyFont="1" applyFill="1" applyAlignment="1">
      <alignment horizontal="right" vertical="center"/>
    </xf>
    <xf numFmtId="0" fontId="71" fillId="32" borderId="48" xfId="0" applyFont="1" applyFill="1" applyBorder="1"/>
    <xf numFmtId="0" fontId="71" fillId="32" borderId="24" xfId="0" applyFont="1" applyFill="1" applyBorder="1" applyAlignment="1">
      <alignment horizontal="left"/>
    </xf>
    <xf numFmtId="0" fontId="68" fillId="32" borderId="25" xfId="0" applyFont="1" applyFill="1" applyBorder="1" applyAlignment="1">
      <alignment horizontal="left"/>
    </xf>
    <xf numFmtId="0" fontId="68" fillId="32" borderId="26" xfId="0" applyFont="1" applyFill="1" applyBorder="1" applyAlignment="1">
      <alignment horizontal="left"/>
    </xf>
    <xf numFmtId="0" fontId="68" fillId="32" borderId="48" xfId="0" applyFont="1" applyFill="1" applyBorder="1"/>
    <xf numFmtId="2" fontId="73" fillId="32" borderId="0" xfId="0" applyNumberFormat="1" applyFont="1" applyFill="1" applyAlignment="1">
      <alignment horizontal="center"/>
    </xf>
    <xf numFmtId="0" fontId="68" fillId="32" borderId="0" xfId="0" applyFont="1" applyFill="1" applyAlignment="1">
      <alignment vertical="center"/>
    </xf>
    <xf numFmtId="0" fontId="73" fillId="32" borderId="0" xfId="0" applyFont="1" applyFill="1" applyAlignment="1">
      <alignment horizontal="center"/>
    </xf>
    <xf numFmtId="0" fontId="76" fillId="28" borderId="0" xfId="0" applyFont="1" applyFill="1"/>
    <xf numFmtId="0" fontId="71" fillId="32" borderId="0" xfId="0" applyFont="1" applyFill="1"/>
    <xf numFmtId="0" fontId="68" fillId="32" borderId="0" xfId="0" applyFont="1" applyFill="1"/>
    <xf numFmtId="0" fontId="68" fillId="32" borderId="28" xfId="0" applyFont="1" applyFill="1" applyBorder="1"/>
    <xf numFmtId="0" fontId="78" fillId="32" borderId="0" xfId="0" applyFont="1" applyFill="1"/>
    <xf numFmtId="0" fontId="78" fillId="32" borderId="0" xfId="0" applyFont="1" applyFill="1" applyAlignment="1">
      <alignment horizontal="left"/>
    </xf>
    <xf numFmtId="0" fontId="79" fillId="32" borderId="0" xfId="0" applyFont="1" applyFill="1" applyAlignment="1">
      <alignment horizontal="left"/>
    </xf>
    <xf numFmtId="0" fontId="80" fillId="28" borderId="0" xfId="0" applyFont="1" applyFill="1"/>
    <xf numFmtId="0" fontId="79" fillId="32" borderId="0" xfId="0" applyFont="1" applyFill="1"/>
    <xf numFmtId="0" fontId="81" fillId="32" borderId="0" xfId="0" applyFont="1" applyFill="1"/>
    <xf numFmtId="0" fontId="79" fillId="32" borderId="28" xfId="0" applyFont="1" applyFill="1" applyBorder="1" applyAlignment="1">
      <alignment horizontal="left"/>
    </xf>
    <xf numFmtId="0" fontId="68" fillId="32" borderId="0" xfId="0" applyFont="1" applyFill="1" applyAlignment="1">
      <alignment horizontal="left"/>
    </xf>
    <xf numFmtId="0" fontId="68" fillId="32" borderId="31" xfId="0" applyFont="1" applyFill="1" applyBorder="1" applyAlignment="1">
      <alignment horizontal="left"/>
    </xf>
    <xf numFmtId="0" fontId="71" fillId="32" borderId="31" xfId="0" applyFont="1" applyFill="1" applyBorder="1" applyAlignment="1">
      <alignment horizontal="left"/>
    </xf>
    <xf numFmtId="0" fontId="71" fillId="32" borderId="31" xfId="0" applyFont="1" applyFill="1" applyBorder="1"/>
    <xf numFmtId="0" fontId="71" fillId="32" borderId="0" xfId="0" applyFont="1" applyFill="1" applyAlignment="1">
      <alignment horizontal="left"/>
    </xf>
    <xf numFmtId="0" fontId="82" fillId="30" borderId="0" xfId="0" applyFont="1" applyFill="1"/>
    <xf numFmtId="0" fontId="80" fillId="30" borderId="0" xfId="0" applyFont="1" applyFill="1" applyAlignment="1">
      <alignment vertical="center"/>
    </xf>
    <xf numFmtId="0" fontId="62" fillId="29" borderId="0" xfId="54" applyFont="1" applyFill="1"/>
    <xf numFmtId="0" fontId="62" fillId="29" borderId="39" xfId="54" applyFont="1" applyFill="1" applyBorder="1"/>
    <xf numFmtId="0" fontId="62" fillId="29" borderId="40" xfId="54" applyFont="1" applyFill="1" applyBorder="1"/>
    <xf numFmtId="0" fontId="62" fillId="29" borderId="41" xfId="54" applyFont="1" applyFill="1" applyBorder="1"/>
    <xf numFmtId="0" fontId="62" fillId="29" borderId="34" xfId="54" applyFont="1" applyFill="1" applyBorder="1"/>
    <xf numFmtId="0" fontId="62" fillId="29" borderId="42" xfId="54" applyFont="1" applyFill="1" applyBorder="1"/>
    <xf numFmtId="0" fontId="83" fillId="29" borderId="34" xfId="54" applyFont="1" applyFill="1" applyBorder="1"/>
    <xf numFmtId="0" fontId="83" fillId="29" borderId="0" xfId="54" applyFont="1" applyFill="1"/>
    <xf numFmtId="1" fontId="85" fillId="29" borderId="0" xfId="54" applyNumberFormat="1" applyFont="1" applyFill="1" applyAlignment="1">
      <alignment horizontal="center"/>
    </xf>
    <xf numFmtId="0" fontId="84" fillId="29" borderId="0" xfId="54" applyFont="1" applyFill="1"/>
    <xf numFmtId="0" fontId="72" fillId="29" borderId="0" xfId="54" applyFont="1" applyFill="1"/>
    <xf numFmtId="165" fontId="66" fillId="29" borderId="0" xfId="55" applyNumberFormat="1" applyFont="1" applyFill="1" applyAlignment="1">
      <alignment horizontal="left"/>
    </xf>
    <xf numFmtId="0" fontId="66" fillId="29" borderId="0" xfId="54" applyFont="1" applyFill="1"/>
    <xf numFmtId="0" fontId="84" fillId="29" borderId="34" xfId="54" applyFont="1" applyFill="1" applyBorder="1"/>
    <xf numFmtId="0" fontId="73" fillId="29" borderId="0" xfId="54" applyFont="1" applyFill="1"/>
    <xf numFmtId="0" fontId="73" fillId="29" borderId="0" xfId="54" applyFont="1" applyFill="1" applyAlignment="1">
      <alignment horizontal="center"/>
    </xf>
    <xf numFmtId="0" fontId="84" fillId="29" borderId="43" xfId="54" applyFont="1" applyFill="1" applyBorder="1"/>
    <xf numFmtId="0" fontId="84" fillId="29" borderId="28" xfId="54" applyFont="1" applyFill="1" applyBorder="1"/>
    <xf numFmtId="0" fontId="73" fillId="29" borderId="28" xfId="54" applyFont="1" applyFill="1" applyBorder="1"/>
    <xf numFmtId="0" fontId="85" fillId="29" borderId="0" xfId="54" applyFont="1" applyFill="1" applyAlignment="1">
      <alignment horizontal="center" vertical="center"/>
    </xf>
    <xf numFmtId="0" fontId="84" fillId="29" borderId="0" xfId="54" applyFont="1" applyFill="1" applyAlignment="1">
      <alignment horizontal="center"/>
    </xf>
    <xf numFmtId="3" fontId="85" fillId="29" borderId="0" xfId="54" applyNumberFormat="1" applyFont="1" applyFill="1" applyAlignment="1">
      <alignment horizontal="center"/>
    </xf>
    <xf numFmtId="0" fontId="62" fillId="29" borderId="28" xfId="54" applyFont="1" applyFill="1" applyBorder="1"/>
    <xf numFmtId="3" fontId="62" fillId="29" borderId="0" xfId="54" applyNumberFormat="1" applyFont="1" applyFill="1" applyAlignment="1">
      <alignment horizontal="center"/>
    </xf>
    <xf numFmtId="0" fontId="73" fillId="29" borderId="34" xfId="54" applyFont="1" applyFill="1" applyBorder="1"/>
    <xf numFmtId="0" fontId="85" fillId="29" borderId="0" xfId="54" applyFont="1" applyFill="1" applyAlignment="1">
      <alignment horizontal="center"/>
    </xf>
    <xf numFmtId="0" fontId="68" fillId="29" borderId="0" xfId="54" applyFont="1" applyFill="1" applyAlignment="1">
      <alignment vertical="center"/>
    </xf>
    <xf numFmtId="0" fontId="62" fillId="29" borderId="0" xfId="54" applyFont="1" applyFill="1" applyAlignment="1">
      <alignment horizontal="center"/>
    </xf>
    <xf numFmtId="0" fontId="62" fillId="29" borderId="21" xfId="54" applyFont="1" applyFill="1" applyBorder="1"/>
    <xf numFmtId="0" fontId="62" fillId="29" borderId="45" xfId="54" applyFont="1" applyFill="1" applyBorder="1"/>
    <xf numFmtId="0" fontId="62" fillId="29" borderId="38" xfId="54" applyFont="1" applyFill="1" applyBorder="1"/>
    <xf numFmtId="0" fontId="62" fillId="29" borderId="46" xfId="54" applyFont="1" applyFill="1" applyBorder="1"/>
    <xf numFmtId="0" fontId="62" fillId="29" borderId="28" xfId="0" applyFont="1" applyFill="1" applyBorder="1"/>
    <xf numFmtId="0" fontId="74" fillId="29" borderId="0" xfId="0" applyFont="1" applyFill="1" applyAlignment="1">
      <alignment horizontal="center"/>
    </xf>
    <xf numFmtId="0" fontId="74" fillId="29" borderId="0" xfId="0" applyFont="1" applyFill="1"/>
    <xf numFmtId="0" fontId="62" fillId="29" borderId="31" xfId="0" applyFont="1" applyFill="1" applyBorder="1" applyAlignment="1">
      <alignment horizontal="center" vertical="center"/>
    </xf>
    <xf numFmtId="0" fontId="62" fillId="29" borderId="31" xfId="0" applyFont="1" applyFill="1" applyBorder="1" applyAlignment="1">
      <alignment vertical="center"/>
    </xf>
    <xf numFmtId="0" fontId="87" fillId="29" borderId="0" xfId="31" applyFont="1" applyFill="1" applyAlignment="1" applyProtection="1">
      <alignment horizontal="left"/>
    </xf>
    <xf numFmtId="0" fontId="62" fillId="29" borderId="31" xfId="0" applyFont="1" applyFill="1" applyBorder="1" applyAlignment="1">
      <alignment horizontal="center"/>
    </xf>
    <xf numFmtId="0" fontId="62" fillId="29" borderId="31" xfId="0" applyFont="1" applyFill="1" applyBorder="1"/>
    <xf numFmtId="0" fontId="88" fillId="29" borderId="0" xfId="31" applyFont="1" applyFill="1" applyAlignment="1" applyProtection="1"/>
    <xf numFmtId="0" fontId="62" fillId="0" borderId="31" xfId="0" applyFont="1" applyBorder="1" applyAlignment="1">
      <alignment vertical="center"/>
    </xf>
    <xf numFmtId="0" fontId="62" fillId="34" borderId="31" xfId="0" applyFont="1" applyFill="1" applyBorder="1"/>
    <xf numFmtId="0" fontId="62" fillId="29" borderId="31" xfId="0" applyFont="1" applyFill="1" applyBorder="1" applyAlignment="1">
      <alignment horizontal="left" vertical="center" wrapText="1"/>
    </xf>
    <xf numFmtId="0" fontId="62" fillId="29" borderId="31" xfId="0" applyFont="1" applyFill="1" applyBorder="1" applyAlignment="1">
      <alignment horizontal="left" vertical="center"/>
    </xf>
    <xf numFmtId="0" fontId="62" fillId="29" borderId="0" xfId="0" applyFont="1" applyFill="1" applyAlignment="1">
      <alignment horizontal="left" vertical="center"/>
    </xf>
    <xf numFmtId="0" fontId="62" fillId="29" borderId="35" xfId="0" applyFont="1" applyFill="1" applyBorder="1" applyAlignment="1">
      <alignment horizontal="left" vertical="center"/>
    </xf>
    <xf numFmtId="0" fontId="62" fillId="29" borderId="31" xfId="0" applyFont="1" applyFill="1" applyBorder="1" applyAlignment="1">
      <alignment vertical="center" wrapText="1"/>
    </xf>
    <xf numFmtId="0" fontId="86" fillId="33" borderId="31" xfId="0" applyFont="1" applyFill="1" applyBorder="1" applyAlignment="1">
      <alignment vertical="top"/>
    </xf>
    <xf numFmtId="0" fontId="86" fillId="33" borderId="31" xfId="0" applyFont="1" applyFill="1" applyBorder="1" applyAlignment="1">
      <alignment vertical="top" wrapText="1"/>
    </xf>
    <xf numFmtId="0" fontId="86" fillId="33" borderId="31" xfId="0" applyFont="1" applyFill="1" applyBorder="1" applyAlignment="1">
      <alignment wrapText="1"/>
    </xf>
    <xf numFmtId="0" fontId="62" fillId="29" borderId="35" xfId="54" applyFont="1" applyFill="1" applyBorder="1"/>
    <xf numFmtId="0" fontId="62" fillId="29" borderId="0" xfId="54" applyFont="1" applyFill="1" applyAlignment="1">
      <alignment horizontal="left" vertical="center"/>
    </xf>
    <xf numFmtId="0" fontId="62" fillId="29" borderId="0" xfId="54" applyFont="1" applyFill="1" applyAlignment="1">
      <alignment vertical="center"/>
    </xf>
    <xf numFmtId="0" fontId="62" fillId="29" borderId="0" xfId="54" applyFont="1" applyFill="1" applyAlignment="1">
      <alignment horizontal="center" vertical="center"/>
    </xf>
    <xf numFmtId="0" fontId="62" fillId="29" borderId="0" xfId="54" applyFont="1" applyFill="1" applyAlignment="1">
      <alignment vertical="center" wrapText="1"/>
    </xf>
    <xf numFmtId="0" fontId="62" fillId="29" borderId="0" xfId="54" applyFont="1" applyFill="1" applyAlignment="1">
      <alignment horizontal="center" vertical="center" wrapText="1"/>
    </xf>
    <xf numFmtId="0" fontId="66" fillId="29" borderId="0" xfId="54" applyFont="1" applyFill="1" applyAlignment="1">
      <alignment horizontal="left" vertical="center"/>
    </xf>
    <xf numFmtId="0" fontId="62" fillId="29" borderId="0" xfId="54" applyFont="1" applyFill="1" applyAlignment="1">
      <alignment horizontal="left" vertical="center" wrapText="1"/>
    </xf>
    <xf numFmtId="0" fontId="86" fillId="29" borderId="0" xfId="54" applyFont="1" applyFill="1" applyAlignment="1">
      <alignment vertical="top"/>
    </xf>
    <xf numFmtId="0" fontId="86" fillId="29" borderId="0" xfId="54" applyFont="1" applyFill="1" applyAlignment="1">
      <alignment vertical="top" wrapText="1"/>
    </xf>
    <xf numFmtId="0" fontId="86" fillId="29" borderId="0" xfId="54" applyFont="1" applyFill="1" applyAlignment="1">
      <alignment wrapText="1"/>
    </xf>
    <xf numFmtId="0" fontId="62" fillId="29" borderId="0" xfId="54" applyFont="1" applyFill="1" applyAlignment="1">
      <alignment vertical="top" wrapText="1"/>
    </xf>
    <xf numFmtId="0" fontId="91" fillId="29" borderId="0" xfId="54" applyFont="1" applyFill="1" applyAlignment="1">
      <alignment horizontal="center" vertical="center"/>
    </xf>
    <xf numFmtId="2" fontId="84" fillId="29" borderId="0" xfId="54" applyNumberFormat="1" applyFont="1" applyFill="1" applyAlignment="1">
      <alignment horizontal="right"/>
    </xf>
    <xf numFmtId="0" fontId="68" fillId="29" borderId="28" xfId="54" applyFont="1" applyFill="1" applyBorder="1" applyAlignment="1" applyProtection="1">
      <alignment horizontal="left"/>
      <protection locked="0"/>
    </xf>
    <xf numFmtId="164" fontId="84" fillId="29" borderId="0" xfId="54" applyNumberFormat="1" applyFont="1" applyFill="1" applyAlignment="1">
      <alignment horizontal="center"/>
    </xf>
    <xf numFmtId="3" fontId="84" fillId="29" borderId="0" xfId="54" applyNumberFormat="1" applyFont="1" applyFill="1"/>
    <xf numFmtId="3" fontId="84" fillId="29" borderId="0" xfId="54" applyNumberFormat="1" applyFont="1" applyFill="1" applyAlignment="1">
      <alignment horizontal="left"/>
    </xf>
    <xf numFmtId="2" fontId="84" fillId="29" borderId="0" xfId="54" applyNumberFormat="1" applyFont="1" applyFill="1" applyAlignment="1">
      <alignment horizontal="right" vertical="center"/>
    </xf>
    <xf numFmtId="0" fontId="84" fillId="29" borderId="0" xfId="54" applyFont="1" applyFill="1" applyAlignment="1">
      <alignment horizontal="left"/>
    </xf>
    <xf numFmtId="164" fontId="68" fillId="29" borderId="31" xfId="54" applyNumberFormat="1" applyFont="1" applyFill="1" applyBorder="1" applyAlignment="1" applyProtection="1">
      <alignment horizontal="left"/>
      <protection locked="0"/>
    </xf>
    <xf numFmtId="0" fontId="73" fillId="29" borderId="0" xfId="54" applyFont="1" applyFill="1" applyAlignment="1">
      <alignment horizontal="left"/>
    </xf>
    <xf numFmtId="0" fontId="84" fillId="29" borderId="0" xfId="54" applyFont="1" applyFill="1" applyAlignment="1">
      <alignment horizontal="left" vertical="center"/>
    </xf>
    <xf numFmtId="0" fontId="84" fillId="29" borderId="0" xfId="54" applyFont="1" applyFill="1" applyAlignment="1">
      <alignment vertical="center"/>
    </xf>
    <xf numFmtId="164" fontId="84" fillId="29" borderId="0" xfId="54" applyNumberFormat="1" applyFont="1" applyFill="1" applyAlignment="1">
      <alignment horizontal="center" vertical="center"/>
    </xf>
    <xf numFmtId="0" fontId="46" fillId="29" borderId="0" xfId="0" applyFont="1" applyFill="1"/>
    <xf numFmtId="0" fontId="59" fillId="29" borderId="0" xfId="0" applyFont="1" applyFill="1"/>
    <xf numFmtId="0" fontId="46" fillId="29" borderId="0" xfId="54" applyFont="1" applyFill="1"/>
    <xf numFmtId="3" fontId="85" fillId="29" borderId="42" xfId="54" applyNumberFormat="1" applyFont="1" applyFill="1" applyBorder="1" applyAlignment="1">
      <alignment horizontal="center"/>
    </xf>
    <xf numFmtId="1" fontId="17" fillId="0" borderId="9" xfId="0" applyNumberFormat="1" applyFont="1" applyBorder="1" applyAlignment="1" applyProtection="1">
      <alignment horizontal="center"/>
      <protection locked="0"/>
    </xf>
    <xf numFmtId="165" fontId="17" fillId="29" borderId="9" xfId="0" applyNumberFormat="1" applyFont="1" applyFill="1" applyBorder="1" applyAlignment="1" applyProtection="1">
      <alignment horizontal="center"/>
      <protection locked="0"/>
    </xf>
    <xf numFmtId="0" fontId="92" fillId="29" borderId="0" xfId="0" applyFont="1" applyFill="1"/>
    <xf numFmtId="0" fontId="92" fillId="0" borderId="0" xfId="0" applyFont="1"/>
    <xf numFmtId="1" fontId="17" fillId="26" borderId="9" xfId="0" applyNumberFormat="1" applyFont="1" applyFill="1" applyBorder="1" applyAlignment="1" applyProtection="1">
      <alignment horizontal="center"/>
      <protection locked="0"/>
    </xf>
    <xf numFmtId="1" fontId="17" fillId="26" borderId="9" xfId="0" applyNumberFormat="1" applyFont="1" applyFill="1" applyBorder="1" applyAlignment="1" applyProtection="1">
      <alignment horizontal="center" vertical="center"/>
      <protection locked="0"/>
    </xf>
    <xf numFmtId="1" fontId="12" fillId="0" borderId="0" xfId="0" applyNumberFormat="1" applyFont="1"/>
    <xf numFmtId="1" fontId="17" fillId="32" borderId="0" xfId="0" applyNumberFormat="1" applyFont="1" applyFill="1"/>
    <xf numFmtId="0" fontId="68" fillId="32" borderId="28" xfId="0" applyFont="1" applyFill="1" applyBorder="1" applyAlignment="1">
      <alignment horizontal="left"/>
    </xf>
    <xf numFmtId="3" fontId="17" fillId="32" borderId="28" xfId="0" applyNumberFormat="1" applyFont="1" applyFill="1" applyBorder="1" applyAlignment="1">
      <alignment horizontal="center"/>
    </xf>
    <xf numFmtId="10" fontId="17" fillId="29" borderId="9" xfId="55" applyNumberFormat="1" applyFont="1" applyFill="1" applyBorder="1" applyAlignment="1" applyProtection="1">
      <alignment horizontal="center"/>
      <protection locked="0"/>
    </xf>
    <xf numFmtId="0" fontId="62" fillId="0" borderId="50" xfId="0" applyFont="1" applyBorder="1"/>
    <xf numFmtId="0" fontId="0" fillId="29" borderId="50" xfId="0" applyFill="1" applyBorder="1"/>
    <xf numFmtId="0" fontId="93" fillId="29" borderId="0" xfId="0" applyFont="1" applyFill="1"/>
    <xf numFmtId="0" fontId="74" fillId="29" borderId="9" xfId="54" applyFont="1" applyFill="1" applyBorder="1" applyAlignment="1">
      <alignment horizontal="right"/>
    </xf>
    <xf numFmtId="0" fontId="77" fillId="32" borderId="0" xfId="0" applyFont="1" applyFill="1"/>
    <xf numFmtId="0" fontId="12" fillId="32" borderId="31" xfId="0" applyFont="1" applyFill="1" applyBorder="1"/>
    <xf numFmtId="0" fontId="62" fillId="29" borderId="0" xfId="0" applyFont="1" applyFill="1" applyAlignment="1">
      <alignment vertical="center" wrapText="1"/>
    </xf>
    <xf numFmtId="0" fontId="0" fillId="0" borderId="0" xfId="0" applyAlignment="1">
      <alignment vertical="center"/>
    </xf>
    <xf numFmtId="0" fontId="62" fillId="0" borderId="0" xfId="0" applyFont="1"/>
    <xf numFmtId="0" fontId="45" fillId="28" borderId="0" xfId="31" applyFont="1" applyFill="1" applyAlignment="1" applyProtection="1">
      <alignment horizontal="center" vertical="center"/>
    </xf>
    <xf numFmtId="0" fontId="46" fillId="29" borderId="0" xfId="0" applyFont="1" applyFill="1" applyAlignment="1">
      <alignment horizontal="left"/>
    </xf>
    <xf numFmtId="0" fontId="62" fillId="29" borderId="0" xfId="0" applyFont="1" applyFill="1" applyAlignment="1">
      <alignment horizontal="left" vertical="center" wrapText="1"/>
    </xf>
    <xf numFmtId="0" fontId="62" fillId="29" borderId="0" xfId="0" applyFont="1" applyFill="1" applyAlignment="1">
      <alignment horizontal="left" vertical="top" wrapText="1"/>
    </xf>
    <xf numFmtId="0" fontId="65" fillId="29" borderId="0" xfId="0" applyFont="1" applyFill="1" applyAlignment="1">
      <alignment horizontal="left" vertical="top" wrapText="1"/>
    </xf>
    <xf numFmtId="0" fontId="62" fillId="29" borderId="0" xfId="0" applyFont="1" applyFill="1" applyAlignment="1">
      <alignment horizontal="left"/>
    </xf>
    <xf numFmtId="0" fontId="64" fillId="29" borderId="0" xfId="0" applyFont="1" applyFill="1" applyAlignment="1">
      <alignment horizontal="left" vertical="top" wrapText="1"/>
    </xf>
    <xf numFmtId="0" fontId="62" fillId="29" borderId="0" xfId="54" applyFont="1" applyFill="1" applyAlignment="1">
      <alignment horizontal="left" vertical="top" wrapText="1"/>
    </xf>
    <xf numFmtId="0" fontId="71" fillId="32" borderId="0" xfId="0" applyFont="1" applyFill="1" applyAlignment="1">
      <alignment horizontal="right"/>
    </xf>
    <xf numFmtId="49" fontId="72" fillId="0" borderId="37" xfId="0" applyNumberFormat="1" applyFont="1" applyBorder="1" applyAlignment="1" applyProtection="1">
      <alignment horizontal="left"/>
      <protection locked="0"/>
    </xf>
    <xf numFmtId="49" fontId="72" fillId="0" borderId="31" xfId="0" applyNumberFormat="1" applyFont="1" applyBorder="1" applyAlignment="1" applyProtection="1">
      <alignment horizontal="left"/>
      <protection locked="0"/>
    </xf>
    <xf numFmtId="49" fontId="72" fillId="0" borderId="36" xfId="0" applyNumberFormat="1" applyFont="1" applyBorder="1" applyAlignment="1" applyProtection="1">
      <alignment horizontal="left"/>
      <protection locked="0"/>
    </xf>
    <xf numFmtId="0" fontId="45" fillId="28" borderId="0" xfId="0" applyFont="1" applyFill="1" applyAlignment="1">
      <alignment horizontal="center" vertical="center"/>
    </xf>
    <xf numFmtId="0" fontId="56" fillId="32" borderId="0" xfId="0" applyFont="1" applyFill="1" applyAlignment="1">
      <alignment horizontal="left"/>
    </xf>
    <xf numFmtId="0" fontId="72" fillId="29" borderId="37" xfId="0" applyFont="1" applyFill="1" applyBorder="1" applyAlignment="1" applyProtection="1">
      <alignment horizontal="left"/>
      <protection locked="0"/>
    </xf>
    <xf numFmtId="0" fontId="72" fillId="29" borderId="31" xfId="0" applyFont="1" applyFill="1" applyBorder="1" applyAlignment="1" applyProtection="1">
      <alignment horizontal="left"/>
      <protection locked="0"/>
    </xf>
    <xf numFmtId="0" fontId="72" fillId="29" borderId="36" xfId="0" applyFont="1" applyFill="1" applyBorder="1" applyAlignment="1" applyProtection="1">
      <alignment horizontal="left"/>
      <protection locked="0"/>
    </xf>
    <xf numFmtId="0" fontId="45" fillId="31" borderId="32" xfId="0" applyFont="1" applyFill="1" applyBorder="1" applyAlignment="1">
      <alignment horizontal="left" vertical="center" wrapText="1"/>
    </xf>
    <xf numFmtId="0" fontId="68" fillId="32" borderId="24" xfId="0" applyFont="1" applyFill="1" applyBorder="1" applyAlignment="1">
      <alignment horizontal="left" vertical="top" wrapText="1"/>
    </xf>
    <xf numFmtId="0" fontId="62" fillId="0" borderId="25" xfId="0" applyFont="1" applyBorder="1" applyAlignment="1">
      <alignment horizontal="left" vertical="top" wrapText="1"/>
    </xf>
    <xf numFmtId="0" fontId="62" fillId="0" borderId="26" xfId="0" applyFont="1" applyBorder="1" applyAlignment="1">
      <alignment horizontal="left" vertical="top" wrapText="1"/>
    </xf>
    <xf numFmtId="0" fontId="68" fillId="32" borderId="0" xfId="0" applyFont="1" applyFill="1" applyAlignment="1">
      <alignment horizontal="left"/>
    </xf>
    <xf numFmtId="3" fontId="68" fillId="32" borderId="23" xfId="0" applyNumberFormat="1" applyFont="1" applyFill="1" applyBorder="1" applyAlignment="1">
      <alignment horizontal="left"/>
    </xf>
    <xf numFmtId="0" fontId="71" fillId="32" borderId="24" xfId="0" applyFont="1" applyFill="1" applyBorder="1" applyAlignment="1">
      <alignment horizontal="left"/>
    </xf>
    <xf numFmtId="0" fontId="74" fillId="0" borderId="25" xfId="0" applyFont="1" applyBorder="1" applyAlignment="1">
      <alignment horizontal="left"/>
    </xf>
    <xf numFmtId="0" fontId="74" fillId="0" borderId="26" xfId="0" applyFont="1" applyBorder="1" applyAlignment="1">
      <alignment horizontal="left"/>
    </xf>
    <xf numFmtId="0" fontId="68" fillId="32" borderId="23" xfId="0" applyFont="1" applyFill="1" applyBorder="1" applyAlignment="1">
      <alignment horizontal="left"/>
    </xf>
    <xf numFmtId="0" fontId="17" fillId="32" borderId="0" xfId="0" applyFont="1" applyFill="1" applyAlignment="1">
      <alignment horizontal="center"/>
    </xf>
    <xf numFmtId="0" fontId="30" fillId="32" borderId="0" xfId="0" applyFont="1" applyFill="1" applyAlignment="1">
      <alignment horizontal="center" vertical="center" wrapText="1"/>
    </xf>
    <xf numFmtId="0" fontId="68" fillId="32" borderId="28" xfId="0" applyFont="1" applyFill="1" applyBorder="1" applyAlignment="1">
      <alignment horizontal="left"/>
    </xf>
    <xf numFmtId="0" fontId="80" fillId="28" borderId="0" xfId="0" applyFont="1" applyFill="1" applyAlignment="1">
      <alignment horizontal="left"/>
    </xf>
    <xf numFmtId="0" fontId="77" fillId="32" borderId="0" xfId="0" applyFont="1" applyFill="1" applyAlignment="1">
      <alignment horizontal="left"/>
    </xf>
    <xf numFmtId="0" fontId="71" fillId="32" borderId="0" xfId="0" applyFont="1" applyFill="1" applyAlignment="1">
      <alignment horizontal="center"/>
    </xf>
    <xf numFmtId="0" fontId="78" fillId="32" borderId="0" xfId="0" applyFont="1" applyFill="1" applyAlignment="1">
      <alignment horizontal="left"/>
    </xf>
    <xf numFmtId="0" fontId="76" fillId="28" borderId="0" xfId="0" applyFont="1" applyFill="1" applyAlignment="1">
      <alignment horizontal="left"/>
    </xf>
    <xf numFmtId="0" fontId="80" fillId="30" borderId="0" xfId="0" applyFont="1" applyFill="1" applyAlignment="1">
      <alignment horizontal="left" vertical="center" wrapText="1"/>
    </xf>
    <xf numFmtId="0" fontId="80" fillId="28" borderId="0" xfId="0" applyFont="1" applyFill="1" applyAlignment="1">
      <alignment horizontal="left" wrapText="1"/>
    </xf>
    <xf numFmtId="0" fontId="71" fillId="32" borderId="0" xfId="0" applyFont="1" applyFill="1" applyAlignment="1">
      <alignment horizontal="left" vertical="center" wrapText="1"/>
    </xf>
    <xf numFmtId="0" fontId="81" fillId="32" borderId="30" xfId="0" applyFont="1" applyFill="1" applyBorder="1" applyAlignment="1">
      <alignment wrapText="1"/>
    </xf>
    <xf numFmtId="0" fontId="0" fillId="0" borderId="30" xfId="0" applyBorder="1" applyAlignment="1">
      <alignment wrapText="1"/>
    </xf>
    <xf numFmtId="0" fontId="68" fillId="32" borderId="24" xfId="0" applyFont="1" applyFill="1" applyBorder="1" applyAlignment="1">
      <alignment horizontal="left" wrapText="1"/>
    </xf>
    <xf numFmtId="0" fontId="62" fillId="0" borderId="25" xfId="0" applyFont="1" applyBorder="1" applyAlignment="1">
      <alignment horizontal="left"/>
    </xf>
    <xf numFmtId="0" fontId="62" fillId="0" borderId="26" xfId="0" applyFont="1" applyBorder="1" applyAlignment="1">
      <alignment horizontal="left"/>
    </xf>
    <xf numFmtId="3" fontId="85" fillId="29" borderId="0" xfId="54" applyNumberFormat="1" applyFont="1" applyFill="1" applyAlignment="1">
      <alignment horizontal="center"/>
    </xf>
    <xf numFmtId="3" fontId="85" fillId="29" borderId="42" xfId="54" applyNumberFormat="1" applyFont="1" applyFill="1" applyBorder="1" applyAlignment="1">
      <alignment horizontal="center"/>
    </xf>
    <xf numFmtId="0" fontId="73" fillId="29" borderId="0" xfId="54" applyFont="1" applyFill="1" applyAlignment="1">
      <alignment horizontal="center"/>
    </xf>
    <xf numFmtId="0" fontId="73" fillId="29" borderId="42" xfId="54" applyFont="1" applyFill="1" applyBorder="1" applyAlignment="1">
      <alignment horizontal="center"/>
    </xf>
    <xf numFmtId="0" fontId="85" fillId="29" borderId="0" xfId="54" applyFont="1" applyFill="1" applyAlignment="1">
      <alignment horizontal="center"/>
    </xf>
    <xf numFmtId="0" fontId="85" fillId="29" borderId="42" xfId="54" applyFont="1" applyFill="1" applyBorder="1" applyAlignment="1">
      <alignment horizontal="center"/>
    </xf>
    <xf numFmtId="3" fontId="85" fillId="29" borderId="28" xfId="54" applyNumberFormat="1" applyFont="1" applyFill="1" applyBorder="1" applyAlignment="1">
      <alignment horizontal="center"/>
    </xf>
    <xf numFmtId="3" fontId="85" fillId="29" borderId="44" xfId="54" applyNumberFormat="1" applyFont="1" applyFill="1" applyBorder="1" applyAlignment="1">
      <alignment horizontal="center"/>
    </xf>
    <xf numFmtId="0" fontId="84" fillId="29" borderId="0" xfId="54" applyFont="1" applyFill="1" applyAlignment="1">
      <alignment horizontal="center"/>
    </xf>
    <xf numFmtId="0" fontId="84" fillId="29" borderId="42" xfId="54" applyFont="1" applyFill="1" applyBorder="1" applyAlignment="1">
      <alignment horizontal="center"/>
    </xf>
    <xf numFmtId="0" fontId="85" fillId="29" borderId="28" xfId="54" applyFont="1" applyFill="1" applyBorder="1" applyAlignment="1">
      <alignment horizontal="center" vertical="center"/>
    </xf>
    <xf numFmtId="0" fontId="85" fillId="29" borderId="44" xfId="54" applyFont="1" applyFill="1" applyBorder="1" applyAlignment="1">
      <alignment horizontal="center" vertical="center"/>
    </xf>
    <xf numFmtId="0" fontId="62" fillId="29" borderId="28" xfId="54" applyFont="1" applyFill="1" applyBorder="1" applyAlignment="1">
      <alignment horizontal="left"/>
    </xf>
    <xf numFmtId="0" fontId="84" fillId="29" borderId="34" xfId="54" applyFont="1" applyFill="1" applyBorder="1" applyAlignment="1">
      <alignment horizontal="right"/>
    </xf>
    <xf numFmtId="0" fontId="84" fillId="29" borderId="0" xfId="54" applyFont="1" applyFill="1" applyAlignment="1">
      <alignment horizontal="right"/>
    </xf>
    <xf numFmtId="0" fontId="62" fillId="29" borderId="34" xfId="54" applyFont="1" applyFill="1" applyBorder="1" applyAlignment="1">
      <alignment horizontal="right"/>
    </xf>
    <xf numFmtId="0" fontId="62" fillId="29" borderId="0" xfId="54" applyFont="1" applyFill="1" applyAlignment="1">
      <alignment horizontal="right"/>
    </xf>
    <xf numFmtId="14" fontId="62" fillId="29" borderId="28" xfId="54" applyNumberFormat="1" applyFont="1" applyFill="1" applyBorder="1" applyAlignment="1">
      <alignment horizontal="left"/>
    </xf>
    <xf numFmtId="0" fontId="45" fillId="28" borderId="0" xfId="0" applyFont="1" applyFill="1"/>
    <xf numFmtId="0" fontId="62" fillId="29" borderId="31" xfId="0" applyFont="1" applyFill="1" applyBorder="1" applyAlignment="1">
      <alignment horizontal="left" vertical="center" wrapText="1"/>
    </xf>
    <xf numFmtId="0" fontId="62" fillId="0" borderId="31" xfId="0" applyFont="1" applyBorder="1" applyAlignment="1">
      <alignment horizontal="left" vertical="center" wrapText="1"/>
    </xf>
    <xf numFmtId="0" fontId="62" fillId="29" borderId="31" xfId="0" applyFont="1" applyFill="1" applyBorder="1" applyAlignment="1">
      <alignment horizontal="left" vertical="top" wrapText="1"/>
    </xf>
    <xf numFmtId="0" fontId="86" fillId="34" borderId="31" xfId="0" applyFont="1" applyFill="1" applyBorder="1"/>
    <xf numFmtId="0" fontId="62" fillId="34" borderId="31" xfId="0" applyFont="1" applyFill="1" applyBorder="1"/>
    <xf numFmtId="0" fontId="62" fillId="29" borderId="31" xfId="0" applyFont="1" applyFill="1" applyBorder="1" applyAlignment="1">
      <alignment horizontal="left" wrapText="1"/>
    </xf>
    <xf numFmtId="0" fontId="62" fillId="29" borderId="0" xfId="0" applyFont="1" applyFill="1" applyAlignment="1">
      <alignment vertical="top" wrapText="1"/>
    </xf>
    <xf numFmtId="0" fontId="62" fillId="0" borderId="0" xfId="0" applyFont="1" applyAlignment="1">
      <alignment vertical="top" wrapText="1"/>
    </xf>
    <xf numFmtId="0" fontId="62" fillId="0" borderId="47" xfId="0" applyFont="1" applyBorder="1" applyAlignment="1">
      <alignment vertical="top" wrapText="1"/>
    </xf>
    <xf numFmtId="0" fontId="62" fillId="29" borderId="31" xfId="0" applyFont="1" applyFill="1" applyBorder="1" applyAlignment="1">
      <alignment horizontal="left"/>
    </xf>
    <xf numFmtId="0" fontId="86" fillId="33" borderId="28" xfId="0" applyFont="1" applyFill="1" applyBorder="1" applyAlignment="1">
      <alignment horizontal="left"/>
    </xf>
    <xf numFmtId="0" fontId="62" fillId="29" borderId="30" xfId="0" applyFont="1" applyFill="1" applyBorder="1" applyAlignment="1">
      <alignment wrapText="1"/>
    </xf>
    <xf numFmtId="0" fontId="62" fillId="0" borderId="30" xfId="0" applyFont="1" applyBorder="1" applyAlignment="1">
      <alignment wrapText="1"/>
    </xf>
    <xf numFmtId="0" fontId="89" fillId="29" borderId="31" xfId="0" applyFont="1" applyFill="1" applyBorder="1" applyAlignment="1">
      <alignment horizontal="left" vertical="center" wrapText="1"/>
    </xf>
    <xf numFmtId="0" fontId="66" fillId="29" borderId="31" xfId="0" applyFont="1" applyFill="1" applyBorder="1" applyAlignment="1">
      <alignment horizontal="left" vertical="center" wrapText="1"/>
    </xf>
    <xf numFmtId="164" fontId="68" fillId="29" borderId="31" xfId="54" applyNumberFormat="1" applyFont="1" applyFill="1" applyBorder="1" applyAlignment="1" applyProtection="1">
      <alignment horizontal="left"/>
      <protection locked="0"/>
    </xf>
    <xf numFmtId="0" fontId="84" fillId="29" borderId="0" xfId="54" applyFont="1" applyFill="1" applyAlignment="1">
      <alignment horizontal="left" vertical="center" wrapText="1"/>
    </xf>
    <xf numFmtId="164" fontId="68" fillId="29" borderId="31" xfId="54" applyNumberFormat="1" applyFont="1" applyFill="1" applyBorder="1" applyProtection="1">
      <protection locked="0"/>
    </xf>
    <xf numFmtId="0" fontId="46" fillId="29" borderId="22" xfId="0" applyFont="1" applyFill="1" applyBorder="1" applyAlignment="1">
      <alignment horizontal="left"/>
    </xf>
    <xf numFmtId="164" fontId="68" fillId="29" borderId="31" xfId="54" applyNumberFormat="1" applyFont="1" applyFill="1" applyBorder="1" applyAlignment="1" applyProtection="1">
      <alignment horizontal="left" vertical="center"/>
      <protection locked="0"/>
    </xf>
    <xf numFmtId="0" fontId="62" fillId="29" borderId="31" xfId="54" applyFont="1" applyFill="1" applyBorder="1" applyAlignment="1" applyProtection="1">
      <alignment horizontal="left"/>
      <protection locked="0"/>
    </xf>
    <xf numFmtId="0" fontId="68" fillId="29" borderId="28" xfId="54" applyFont="1" applyFill="1" applyBorder="1" applyAlignment="1" applyProtection="1">
      <alignment horizontal="left"/>
      <protection locked="0"/>
    </xf>
    <xf numFmtId="0" fontId="0" fillId="0" borderId="0" xfId="0"/>
    <xf numFmtId="0" fontId="45" fillId="28" borderId="0" xfId="54" applyFont="1" applyFill="1"/>
    <xf numFmtId="0" fontId="62" fillId="29" borderId="0" xfId="54" applyFont="1" applyFill="1" applyAlignment="1">
      <alignment wrapText="1"/>
    </xf>
    <xf numFmtId="0" fontId="62" fillId="29" borderId="0" xfId="54" applyFont="1" applyFill="1" applyAlignment="1">
      <alignment horizontal="left" vertical="center" wrapText="1"/>
    </xf>
    <xf numFmtId="0" fontId="62" fillId="29" borderId="0" xfId="54" applyFont="1" applyFill="1" applyAlignment="1">
      <alignment horizontal="left"/>
    </xf>
    <xf numFmtId="0" fontId="86" fillId="29" borderId="0" xfId="56" applyFont="1" applyFill="1"/>
    <xf numFmtId="0" fontId="90" fillId="29" borderId="0" xfId="56" applyFont="1" applyFill="1"/>
    <xf numFmtId="0" fontId="46" fillId="29" borderId="0" xfId="54" applyFont="1" applyFill="1" applyAlignment="1">
      <alignment horizontal="left"/>
    </xf>
    <xf numFmtId="0" fontId="88" fillId="29" borderId="0" xfId="31" applyFont="1" applyFill="1" applyAlignment="1" applyProtection="1">
      <alignment horizontal="left"/>
    </xf>
    <xf numFmtId="0" fontId="62" fillId="29" borderId="0" xfId="54" applyFont="1" applyFill="1" applyAlignment="1">
      <alignment horizontal="left" wrapText="1"/>
    </xf>
    <xf numFmtId="0" fontId="95" fillId="29" borderId="0" xfId="0" applyFont="1" applyFill="1" applyAlignment="1">
      <alignment horizontal="left" vertical="top" wrapText="1"/>
    </xf>
    <xf numFmtId="0" fontId="95" fillId="29" borderId="0" xfId="0" applyFont="1" applyFill="1" applyAlignment="1">
      <alignment vertical="top" wrapText="1"/>
    </xf>
    <xf numFmtId="0" fontId="9" fillId="0" borderId="0" xfId="0" applyFont="1"/>
    <xf numFmtId="0" fontId="73" fillId="0" borderId="37" xfId="56" applyFont="1" applyBorder="1" applyAlignment="1">
      <alignment horizontal="center" vertical="center" wrapText="1"/>
    </xf>
    <xf numFmtId="0" fontId="73" fillId="0" borderId="36" xfId="56" applyFont="1" applyBorder="1" applyAlignment="1">
      <alignment horizontal="center" vertical="center" wrapText="1"/>
    </xf>
    <xf numFmtId="0" fontId="73" fillId="0" borderId="0" xfId="56" applyFont="1"/>
    <xf numFmtId="0" fontId="84" fillId="0" borderId="0" xfId="56" applyFont="1" applyAlignment="1">
      <alignment horizontal="center"/>
    </xf>
    <xf numFmtId="0" fontId="84" fillId="0" borderId="0" xfId="56" applyFont="1" applyAlignment="1">
      <alignment horizontal="right"/>
    </xf>
    <xf numFmtId="0" fontId="62" fillId="29" borderId="0" xfId="31" applyFont="1" applyFill="1" applyAlignment="1" applyProtection="1">
      <alignment horizontal="left" vertical="top" wrapText="1"/>
    </xf>
    <xf numFmtId="0" fontId="62" fillId="29" borderId="47" xfId="31" applyFont="1" applyFill="1" applyBorder="1" applyAlignment="1" applyProtection="1">
      <alignment horizontal="left" vertical="top" wrapText="1"/>
    </xf>
    <xf numFmtId="2" fontId="84" fillId="0" borderId="0" xfId="56" applyNumberFormat="1" applyFont="1" applyAlignment="1">
      <alignment horizontal="center"/>
    </xf>
    <xf numFmtId="0" fontId="96" fillId="29" borderId="0" xfId="54" applyFont="1" applyFill="1" applyAlignment="1">
      <alignment horizontal="left" vertical="top" wrapText="1"/>
    </xf>
    <xf numFmtId="0" fontId="97" fillId="29" borderId="0" xfId="31" applyFont="1" applyFill="1" applyAlignment="1" applyProtection="1">
      <alignment horizontal="left" vertical="top" wrapText="1"/>
    </xf>
  </cellXfs>
  <cellStyles count="59">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Cell för ifyllnad" xfId="22" xr:uid="{00000000-0005-0000-0000-000015000000}"/>
    <cellStyle name="Dekorfärg1" xfId="24" builtinId="29" customBuiltin="1"/>
    <cellStyle name="Dekorfärg2" xfId="25" builtinId="33" customBuiltin="1"/>
    <cellStyle name="Dekorfärg3" xfId="26" builtinId="37" customBuiltin="1"/>
    <cellStyle name="Dekorfärg4" xfId="27" builtinId="41" customBuiltin="1"/>
    <cellStyle name="Dekorfärg5" xfId="28" builtinId="45" customBuiltin="1"/>
    <cellStyle name="Dekorfärg6" xfId="29" builtinId="49" customBuiltin="1"/>
    <cellStyle name="Dålig" xfId="23" builtinId="27" customBuiltin="1"/>
    <cellStyle name="Förklarande text" xfId="30" builtinId="53" customBuiltin="1"/>
    <cellStyle name="Hyperlänk" xfId="31" builtinId="8"/>
    <cellStyle name="Indata" xfId="32" builtinId="20" customBuiltin="1"/>
    <cellStyle name="Kontrollcell" xfId="33" builtinId="23" customBuiltin="1"/>
    <cellStyle name="Länkad cell" xfId="34" builtinId="24" customBuiltin="1"/>
    <cellStyle name="Neutral" xfId="35" builtinId="28" customBuiltin="1"/>
    <cellStyle name="Normal" xfId="0" builtinId="0"/>
    <cellStyle name="Normal 2" xfId="54" xr:uid="{00000000-0005-0000-0000-000024000000}"/>
    <cellStyle name="Normal 3" xfId="57" xr:uid="{00000000-0005-0000-0000-000025000000}"/>
    <cellStyle name="Normal 4" xfId="56" xr:uid="{00000000-0005-0000-0000-000026000000}"/>
    <cellStyle name="Procent 2" xfId="55" xr:uid="{00000000-0005-0000-0000-000027000000}"/>
    <cellStyle name="Rubrik" xfId="36" builtinId="15" customBuiltin="1"/>
    <cellStyle name="Rubrik 1" xfId="37" builtinId="16" customBuiltin="1"/>
    <cellStyle name="Rubrik 2" xfId="38" builtinId="17" customBuiltin="1"/>
    <cellStyle name="Rubrik 3" xfId="39" builtinId="18" customBuiltin="1"/>
    <cellStyle name="Rubrik 4" xfId="40" builtinId="19" customBuiltin="1"/>
    <cellStyle name="Rubrik 5" xfId="58" xr:uid="{00000000-0005-0000-0000-00002D000000}"/>
    <cellStyle name="Rubrik tabell mindre" xfId="41" xr:uid="{00000000-0005-0000-0000-00002E000000}"/>
    <cellStyle name="Rubrik textsida" xfId="42" xr:uid="{00000000-0005-0000-0000-00002F000000}"/>
    <cellStyle name="Sum" xfId="43" xr:uid="{00000000-0005-0000-0000-000030000000}"/>
    <cellStyle name="Summa" xfId="44" builtinId="25" customBuiltin="1"/>
    <cellStyle name="Tabell" xfId="45" xr:uid="{00000000-0005-0000-0000-000032000000}"/>
    <cellStyle name="Tabell - markerad rad" xfId="46" xr:uid="{00000000-0005-0000-0000-000033000000}"/>
    <cellStyle name="Tabellrubrik nivå 2" xfId="47" xr:uid="{00000000-0005-0000-0000-000034000000}"/>
    <cellStyle name="Tabellrubrik nivå 3" xfId="48" xr:uid="{00000000-0005-0000-0000-000035000000}"/>
    <cellStyle name="Tabellsumma" xfId="49" xr:uid="{00000000-0005-0000-0000-000036000000}"/>
    <cellStyle name="Underrubrik tabell" xfId="50" xr:uid="{00000000-0005-0000-0000-000037000000}"/>
    <cellStyle name="Underrubrik textsida" xfId="51" xr:uid="{00000000-0005-0000-0000-000038000000}"/>
    <cellStyle name="Utdata" xfId="52" builtinId="21" customBuiltin="1"/>
    <cellStyle name="Varningstext" xfId="5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AAA095"/>
      <rgbColor rgb="00FFFFFF"/>
      <rgbColor rgb="00FF0000"/>
      <rgbColor rgb="0000FF00"/>
      <rgbColor rgb="00000000"/>
      <rgbColor rgb="00FFFF00"/>
      <rgbColor rgb="00FF00FF"/>
      <rgbColor rgb="0000FFFF"/>
      <rgbColor rgb="00000000"/>
      <rgbColor rgb="00000000"/>
      <rgbColor rgb="00FFDB0A"/>
      <rgbColor rgb="00000000"/>
      <rgbColor rgb="00800080"/>
      <rgbColor rgb="00000000"/>
      <rgbColor rgb="00E5E5E5"/>
      <rgbColor rgb="00000000"/>
      <rgbColor rgb="00AAA095"/>
      <rgbColor rgb="00FFE91B"/>
      <rgbColor rgb="00EC736A"/>
      <rgbColor rgb="0067A2C0"/>
      <rgbColor rgb="0082766A"/>
      <rgbColor rgb="00FFDB0A"/>
      <rgbColor rgb="00DF473F"/>
      <rgbColor rgb="003C799F"/>
      <rgbColor rgb="00AAA095"/>
      <rgbColor rgb="00FFE91B"/>
      <rgbColor rgb="00EC736A"/>
      <rgbColor rgb="0067A2C0"/>
      <rgbColor rgb="0082766A"/>
      <rgbColor rgb="00FFDB0A"/>
      <rgbColor rgb="00DF473F"/>
      <rgbColor rgb="003C799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000000"/>
      <rgbColor rgb="00000000"/>
      <rgbColor rgb="00969696"/>
      <rgbColor rgb="0082766A"/>
      <rgbColor rgb="00339966"/>
      <rgbColor rgb="0067A2C0"/>
      <rgbColor rgb="00EC736A"/>
      <rgbColor rgb="00FFE91B"/>
      <rgbColor rgb="00993366"/>
      <rgbColor rgb="00DF473F"/>
      <rgbColor rgb="003C799F"/>
    </indexedColors>
    <mruColors>
      <color rgb="FF471F65"/>
      <color rgb="FF6B2879"/>
      <color rgb="FF008A2B"/>
      <color rgb="FF89B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 Resultat'!$B$22</c:f>
          <c:strCache>
            <c:ptCount val="1"/>
            <c:pt idx="0">
              <c:v>Totala LCC-kostnader 0 år</c:v>
            </c:pt>
          </c:strCache>
        </c:strRef>
      </c:tx>
      <c:overlay val="0"/>
    </c:title>
    <c:autoTitleDeleted val="0"/>
    <c:plotArea>
      <c:layout/>
      <c:barChart>
        <c:barDir val="col"/>
        <c:grouping val="stacked"/>
        <c:varyColors val="0"/>
        <c:ser>
          <c:idx val="0"/>
          <c:order val="0"/>
          <c:tx>
            <c:strRef>
              <c:f>'3. Resultat'!$B$19</c:f>
              <c:strCache>
                <c:ptCount val="1"/>
                <c:pt idx="0">
                  <c:v>Investeringskostnader</c:v>
                </c:pt>
              </c:strCache>
            </c:strRef>
          </c:tx>
          <c:spPr>
            <a:solidFill>
              <a:srgbClr val="6B2879"/>
            </a:solidFill>
          </c:spPr>
          <c:invertIfNegative val="0"/>
          <c:cat>
            <c:multiLvlStrRef>
              <c:f>('3. Resultat'!$F$16,'3. Resultat'!$I$16,'3. Resultat'!$L$16,'3. Resultat'!$O$16,'3. Resultat'!$R$16)</c:f>
            </c:multiLvlStrRef>
          </c:cat>
          <c:val>
            <c:numRef>
              <c:f>('3. Resultat'!$F$19,'3. Resultat'!$I$19,'3. Resultat'!$L$19,'3. Resultat'!$O$19,'3. Resultat'!$R$19)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7A3-4113-A187-53DE88DE4EA8}"/>
            </c:ext>
          </c:extLst>
        </c:ser>
        <c:ser>
          <c:idx val="1"/>
          <c:order val="1"/>
          <c:tx>
            <c:strRef>
              <c:f>'3. Resultat'!$B$20</c:f>
              <c:strCache>
                <c:ptCount val="1"/>
                <c:pt idx="0">
                  <c:v>Energikostnader</c:v>
                </c:pt>
              </c:strCache>
            </c:strRef>
          </c:tx>
          <c:spPr>
            <a:solidFill>
              <a:srgbClr val="89B241"/>
            </a:solidFill>
          </c:spPr>
          <c:invertIfNegative val="0"/>
          <c:cat>
            <c:multiLvlStrRef>
              <c:f>('3. Resultat'!$F$16,'3. Resultat'!$I$16,'3. Resultat'!$L$16,'3. Resultat'!$O$16,'3. Resultat'!$R$16)</c:f>
            </c:multiLvlStrRef>
          </c:cat>
          <c:val>
            <c:numRef>
              <c:f>('3. Resultat'!$F$20,'3. Resultat'!$I$20,'3. Resultat'!$L$20,'3. Resultat'!$O$20,'3. Resultat'!$R$20)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B7A3-4113-A187-53DE88DE4EA8}"/>
            </c:ext>
          </c:extLst>
        </c:ser>
        <c:ser>
          <c:idx val="2"/>
          <c:order val="2"/>
          <c:tx>
            <c:strRef>
              <c:f>'3. Resultat'!$B$21</c:f>
              <c:strCache>
                <c:ptCount val="1"/>
                <c:pt idx="0">
                  <c:v>Underhållskostnader</c:v>
                </c:pt>
              </c:strCache>
            </c:strRef>
          </c:tx>
          <c:spPr>
            <a:solidFill>
              <a:srgbClr val="008A2B"/>
            </a:solidFill>
          </c:spPr>
          <c:invertIfNegative val="0"/>
          <c:cat>
            <c:multiLvlStrRef>
              <c:f>('3. Resultat'!$F$16,'3. Resultat'!$I$16,'3. Resultat'!$L$16,'3. Resultat'!$O$16,'3. Resultat'!$R$16)</c:f>
            </c:multiLvlStrRef>
          </c:cat>
          <c:val>
            <c:numRef>
              <c:f>('3. Resultat'!$F$21,'3. Resultat'!$I$21,'3. Resultat'!$L$21,'3. Resultat'!$O$21,'3. Resultat'!$R$21)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7A3-4113-A187-53DE88DE4EA8}"/>
            </c:ext>
          </c:extLst>
        </c:ser>
        <c:dLbls>
          <c:showLegendKey val="0"/>
          <c:showVal val="0"/>
          <c:showCatName val="0"/>
          <c:showSerName val="0"/>
          <c:showPercent val="0"/>
          <c:showBubbleSize val="0"/>
        </c:dLbls>
        <c:gapWidth val="55"/>
        <c:overlap val="100"/>
        <c:axId val="343554928"/>
        <c:axId val="343551400"/>
      </c:barChart>
      <c:catAx>
        <c:axId val="343554928"/>
        <c:scaling>
          <c:orientation val="minMax"/>
        </c:scaling>
        <c:delete val="0"/>
        <c:axPos val="b"/>
        <c:numFmt formatCode="General" sourceLinked="1"/>
        <c:majorTickMark val="none"/>
        <c:minorTickMark val="none"/>
        <c:tickLblPos val="nextTo"/>
        <c:crossAx val="343551400"/>
        <c:crosses val="autoZero"/>
        <c:auto val="1"/>
        <c:lblAlgn val="ctr"/>
        <c:lblOffset val="100"/>
        <c:noMultiLvlLbl val="0"/>
      </c:catAx>
      <c:valAx>
        <c:axId val="343551400"/>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3435549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Corbel" panose="020B0503020204020204" pitchFamily="34" charset="0"/>
              </a:defRPr>
            </a:pPr>
            <a:r>
              <a:rPr lang="sv-SE">
                <a:latin typeface="Corbel" panose="020B0503020204020204" pitchFamily="34" charset="0"/>
              </a:rPr>
              <a:t>Energianvändning &amp; klimatpåverkan</a:t>
            </a:r>
          </a:p>
        </c:rich>
      </c:tx>
      <c:overlay val="0"/>
    </c:title>
    <c:autoTitleDeleted val="0"/>
    <c:plotArea>
      <c:layout/>
      <c:barChart>
        <c:barDir val="col"/>
        <c:grouping val="clustered"/>
        <c:varyColors val="0"/>
        <c:ser>
          <c:idx val="0"/>
          <c:order val="0"/>
          <c:tx>
            <c:strRef>
              <c:f>'3. Resultat'!$B$27</c:f>
              <c:strCache>
                <c:ptCount val="1"/>
                <c:pt idx="0">
                  <c:v>Energianvändning </c:v>
                </c:pt>
              </c:strCache>
            </c:strRef>
          </c:tx>
          <c:spPr>
            <a:solidFill>
              <a:srgbClr val="00636A"/>
            </a:solidFill>
          </c:spPr>
          <c:invertIfNegative val="0"/>
          <c:cat>
            <c:multiLvlStrRef>
              <c:f>('3. Resultat'!$F$16,'3. Resultat'!$I$16,'3. Resultat'!$L$16,'3. Resultat'!$O$16,'3. Resultat'!$R$16)</c:f>
            </c:multiLvlStrRef>
          </c:cat>
          <c:val>
            <c:numRef>
              <c:f>('3. Resultat'!$F$27,'3. Resultat'!$I$27,'3. Resultat'!$L$27,'3. Resultat'!$O$27,'3. Resultat'!$R$27)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7FC-4534-9506-54B4DAF6D183}"/>
            </c:ext>
          </c:extLst>
        </c:ser>
        <c:ser>
          <c:idx val="1"/>
          <c:order val="1"/>
          <c:tx>
            <c:v>dummty</c:v>
          </c:tx>
          <c:invertIfNegative val="0"/>
          <c:cat>
            <c:multiLvlStrRef>
              <c:f>('3. Resultat'!$F$16,'3. Resultat'!$I$16,'3. Resultat'!$L$16,'3. Resultat'!$O$16,'3. Resultat'!$R$16)</c:f>
            </c:multiLvlStrRef>
          </c:cat>
          <c:val>
            <c:numRef>
              <c:f>('3. Resultat'!$F$29,'3. Resultat'!$G$29,'3. Resultat'!$H$29,'3. Resultat'!$I$29,'3. Resultat'!$J$29)</c:f>
              <c:numCache>
                <c:formatCode>General</c:formatCode>
                <c:ptCount val="5"/>
              </c:numCache>
            </c:numRef>
          </c:val>
          <c:extLst>
            <c:ext xmlns:c16="http://schemas.microsoft.com/office/drawing/2014/chart" uri="{C3380CC4-5D6E-409C-BE32-E72D297353CC}">
              <c16:uniqueId val="{00000001-C7FC-4534-9506-54B4DAF6D183}"/>
            </c:ext>
          </c:extLst>
        </c:ser>
        <c:dLbls>
          <c:showLegendKey val="0"/>
          <c:showVal val="0"/>
          <c:showCatName val="0"/>
          <c:showSerName val="0"/>
          <c:showPercent val="0"/>
          <c:showBubbleSize val="0"/>
        </c:dLbls>
        <c:gapWidth val="150"/>
        <c:axId val="432424616"/>
        <c:axId val="432427752"/>
      </c:barChart>
      <c:barChart>
        <c:barDir val="col"/>
        <c:grouping val="clustered"/>
        <c:varyColors val="0"/>
        <c:ser>
          <c:idx val="2"/>
          <c:order val="2"/>
          <c:tx>
            <c:v>dummty</c:v>
          </c:tx>
          <c:invertIfNegative val="0"/>
          <c:val>
            <c:numRef>
              <c:f>('3. Resultat'!$F$55,'3. Resultat'!$G$55,'3. Resultat'!$H$55,'3. Resultat'!$I$55,'3. Resultat'!$J$55)</c:f>
              <c:numCache>
                <c:formatCode>General</c:formatCode>
                <c:ptCount val="5"/>
              </c:numCache>
            </c:numRef>
          </c:val>
          <c:extLst>
            <c:ext xmlns:c16="http://schemas.microsoft.com/office/drawing/2014/chart" uri="{C3380CC4-5D6E-409C-BE32-E72D297353CC}">
              <c16:uniqueId val="{00000002-C7FC-4534-9506-54B4DAF6D183}"/>
            </c:ext>
          </c:extLst>
        </c:ser>
        <c:ser>
          <c:idx val="3"/>
          <c:order val="3"/>
          <c:tx>
            <c:strRef>
              <c:f>'3. Resultat'!$B$28</c:f>
              <c:strCache>
                <c:ptCount val="1"/>
                <c:pt idx="0">
                  <c:v>Klimatpåverkan</c:v>
                </c:pt>
              </c:strCache>
            </c:strRef>
          </c:tx>
          <c:spPr>
            <a:solidFill>
              <a:srgbClr val="E05B27"/>
            </a:solidFill>
          </c:spPr>
          <c:invertIfNegative val="0"/>
          <c:val>
            <c:numRef>
              <c:f>('3. Resultat'!$F$28,'3. Resultat'!$I$28,'3. Resultat'!$L$28,'3. Resultat'!$O$28,'3. Resultat'!$R$28)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C7FC-4534-9506-54B4DAF6D183}"/>
            </c:ext>
          </c:extLst>
        </c:ser>
        <c:dLbls>
          <c:showLegendKey val="0"/>
          <c:showVal val="0"/>
          <c:showCatName val="0"/>
          <c:showSerName val="0"/>
          <c:showPercent val="0"/>
          <c:showBubbleSize val="0"/>
        </c:dLbls>
        <c:gapWidth val="150"/>
        <c:axId val="432429320"/>
        <c:axId val="432423048"/>
      </c:barChart>
      <c:catAx>
        <c:axId val="432424616"/>
        <c:scaling>
          <c:orientation val="minMax"/>
        </c:scaling>
        <c:delete val="0"/>
        <c:axPos val="b"/>
        <c:numFmt formatCode="General" sourceLinked="1"/>
        <c:majorTickMark val="out"/>
        <c:minorTickMark val="none"/>
        <c:tickLblPos val="nextTo"/>
        <c:crossAx val="432427752"/>
        <c:crosses val="autoZero"/>
        <c:auto val="1"/>
        <c:lblAlgn val="ctr"/>
        <c:lblOffset val="100"/>
        <c:noMultiLvlLbl val="0"/>
      </c:catAx>
      <c:valAx>
        <c:axId val="432427752"/>
        <c:scaling>
          <c:orientation val="minMax"/>
          <c:min val="0"/>
        </c:scaling>
        <c:delete val="0"/>
        <c:axPos val="l"/>
        <c:majorGridlines/>
        <c:title>
          <c:tx>
            <c:rich>
              <a:bodyPr rot="-5400000" vert="horz"/>
              <a:lstStyle/>
              <a:p>
                <a:pPr>
                  <a:defRPr/>
                </a:pPr>
                <a:r>
                  <a:rPr lang="sv-SE"/>
                  <a:t>kWh/år</a:t>
                </a:r>
              </a:p>
            </c:rich>
          </c:tx>
          <c:overlay val="0"/>
        </c:title>
        <c:numFmt formatCode="#,##0" sourceLinked="1"/>
        <c:majorTickMark val="out"/>
        <c:minorTickMark val="none"/>
        <c:tickLblPos val="nextTo"/>
        <c:crossAx val="432424616"/>
        <c:crosses val="autoZero"/>
        <c:crossBetween val="between"/>
      </c:valAx>
      <c:valAx>
        <c:axId val="432423048"/>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432429320"/>
        <c:crosses val="max"/>
        <c:crossBetween val="between"/>
      </c:valAx>
      <c:catAx>
        <c:axId val="432429320"/>
        <c:scaling>
          <c:orientation val="minMax"/>
        </c:scaling>
        <c:delete val="1"/>
        <c:axPos val="b"/>
        <c:majorTickMark val="out"/>
        <c:minorTickMark val="none"/>
        <c:tickLblPos val="nextTo"/>
        <c:crossAx val="432423048"/>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 Resultat'!$X$22</c:f>
          <c:strCache>
            <c:ptCount val="1"/>
            <c:pt idx="0">
              <c:v>Totala LCC-kostnader 0 år</c:v>
            </c:pt>
          </c:strCache>
        </c:strRef>
      </c:tx>
      <c:overlay val="0"/>
      <c:txPr>
        <a:bodyPr/>
        <a:lstStyle/>
        <a:p>
          <a:pPr>
            <a:defRPr>
              <a:latin typeface="Corbel" panose="020B0503020204020204" pitchFamily="34" charset="0"/>
            </a:defRPr>
          </a:pPr>
          <a:endParaRPr lang="sv-SE"/>
        </a:p>
      </c:txPr>
    </c:title>
    <c:autoTitleDeleted val="0"/>
    <c:plotArea>
      <c:layout/>
      <c:barChart>
        <c:barDir val="col"/>
        <c:grouping val="stacked"/>
        <c:varyColors val="0"/>
        <c:ser>
          <c:idx val="0"/>
          <c:order val="0"/>
          <c:tx>
            <c:strRef>
              <c:f>'3. Resultat'!$B$19</c:f>
              <c:strCache>
                <c:ptCount val="1"/>
                <c:pt idx="0">
                  <c:v>Investeringskostnader</c:v>
                </c:pt>
              </c:strCache>
            </c:strRef>
          </c:tx>
          <c:spPr>
            <a:solidFill>
              <a:srgbClr val="6B2879"/>
            </a:solidFill>
          </c:spPr>
          <c:invertIfNegative val="0"/>
          <c:cat>
            <c:multiLvlStrRef>
              <c:f>('3. Resultat'!$AB$16,'3. Resultat'!$AE$16,'3. Resultat'!$AH$16,'3. Resultat'!$AK$16,'3. Resultat'!$AN$16)</c:f>
            </c:multiLvlStrRef>
          </c:cat>
          <c:val>
            <c:numRef>
              <c:f>('3. Resultat'!$AB$19,'3. Resultat'!$AE$19,'3. Resultat'!$AH$19,'3. Resultat'!$AK$19,'3. Resultat'!$AN$19)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961-451C-BC0E-C6D083FB3560}"/>
            </c:ext>
          </c:extLst>
        </c:ser>
        <c:ser>
          <c:idx val="1"/>
          <c:order val="1"/>
          <c:tx>
            <c:strRef>
              <c:f>'3. Resultat'!$X$20</c:f>
              <c:strCache>
                <c:ptCount val="1"/>
                <c:pt idx="0">
                  <c:v>Energikostnader</c:v>
                </c:pt>
              </c:strCache>
            </c:strRef>
          </c:tx>
          <c:spPr>
            <a:solidFill>
              <a:srgbClr val="89B241"/>
            </a:solidFill>
          </c:spPr>
          <c:invertIfNegative val="0"/>
          <c:cat>
            <c:multiLvlStrRef>
              <c:f>('3. Resultat'!$AB$16,'3. Resultat'!$AE$16,'3. Resultat'!$AH$16,'3. Resultat'!$AK$16,'3. Resultat'!$AN$16)</c:f>
            </c:multiLvlStrRef>
          </c:cat>
          <c:val>
            <c:numRef>
              <c:f>('3. Resultat'!$AB$20,'3. Resultat'!$AE$20,'3. Resultat'!$AH$20,'3. Resultat'!$AK$20,'3. Resultat'!$AN$20)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8961-451C-BC0E-C6D083FB3560}"/>
            </c:ext>
          </c:extLst>
        </c:ser>
        <c:ser>
          <c:idx val="2"/>
          <c:order val="2"/>
          <c:tx>
            <c:strRef>
              <c:f>'3. Resultat'!$B$21</c:f>
              <c:strCache>
                <c:ptCount val="1"/>
                <c:pt idx="0">
                  <c:v>Underhållskostnader</c:v>
                </c:pt>
              </c:strCache>
            </c:strRef>
          </c:tx>
          <c:spPr>
            <a:solidFill>
              <a:srgbClr val="008A2B"/>
            </a:solidFill>
          </c:spPr>
          <c:invertIfNegative val="0"/>
          <c:cat>
            <c:multiLvlStrRef>
              <c:f>('3. Resultat'!$AB$16,'3. Resultat'!$AE$16,'3. Resultat'!$AH$16,'3. Resultat'!$AK$16,'3. Resultat'!$AN$16)</c:f>
            </c:multiLvlStrRef>
          </c:cat>
          <c:val>
            <c:numRef>
              <c:f>('3. Resultat'!$AB$21,'3. Resultat'!$AE$21,'3. Resultat'!$AH$21,'3. Resultat'!$AK$21,'3. Resultat'!$AN$21)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961-451C-BC0E-C6D083FB3560}"/>
            </c:ext>
          </c:extLst>
        </c:ser>
        <c:dLbls>
          <c:showLegendKey val="0"/>
          <c:showVal val="0"/>
          <c:showCatName val="0"/>
          <c:showSerName val="0"/>
          <c:showPercent val="0"/>
          <c:showBubbleSize val="0"/>
        </c:dLbls>
        <c:gapWidth val="55"/>
        <c:overlap val="100"/>
        <c:axId val="432426968"/>
        <c:axId val="432428536"/>
      </c:barChart>
      <c:catAx>
        <c:axId val="432426968"/>
        <c:scaling>
          <c:orientation val="minMax"/>
        </c:scaling>
        <c:delete val="0"/>
        <c:axPos val="b"/>
        <c:numFmt formatCode="General" sourceLinked="1"/>
        <c:majorTickMark val="none"/>
        <c:minorTickMark val="none"/>
        <c:tickLblPos val="nextTo"/>
        <c:crossAx val="432428536"/>
        <c:crosses val="autoZero"/>
        <c:auto val="1"/>
        <c:lblAlgn val="ctr"/>
        <c:lblOffset val="100"/>
        <c:noMultiLvlLbl val="0"/>
      </c:catAx>
      <c:valAx>
        <c:axId val="43242853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43242696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Corbel" panose="020B0503020204020204" pitchFamily="34" charset="0"/>
              </a:defRPr>
            </a:pPr>
            <a:r>
              <a:rPr lang="sv-SE">
                <a:latin typeface="Corbel" panose="020B0503020204020204" pitchFamily="34" charset="0"/>
              </a:rPr>
              <a:t>Energianvändning &amp; klimatpåverkan</a:t>
            </a:r>
          </a:p>
        </c:rich>
      </c:tx>
      <c:overlay val="0"/>
    </c:title>
    <c:autoTitleDeleted val="0"/>
    <c:plotArea>
      <c:layout/>
      <c:barChart>
        <c:barDir val="col"/>
        <c:grouping val="clustered"/>
        <c:varyColors val="0"/>
        <c:ser>
          <c:idx val="0"/>
          <c:order val="0"/>
          <c:tx>
            <c:strRef>
              <c:f>'3. Resultat'!$B$27</c:f>
              <c:strCache>
                <c:ptCount val="1"/>
                <c:pt idx="0">
                  <c:v>Energianvändning </c:v>
                </c:pt>
              </c:strCache>
            </c:strRef>
          </c:tx>
          <c:spPr>
            <a:solidFill>
              <a:srgbClr val="00636A"/>
            </a:solidFill>
          </c:spPr>
          <c:invertIfNegative val="0"/>
          <c:cat>
            <c:multiLvlStrRef>
              <c:f>('3. Resultat'!$AB$16,'3. Resultat'!$AE$16,'3. Resultat'!$AH$16,'3. Resultat'!$AK$16,'3. Resultat'!$AN$16)</c:f>
            </c:multiLvlStrRef>
          </c:cat>
          <c:val>
            <c:numRef>
              <c:f>('3. Resultat'!$AB$27,'3. Resultat'!$AE$27,'3. Resultat'!$AH$27,'3. Resultat'!$AK$27,'3. Resultat'!$AN$27)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8FA-4177-BCAA-844A9B9B80AE}"/>
            </c:ext>
          </c:extLst>
        </c:ser>
        <c:ser>
          <c:idx val="1"/>
          <c:order val="1"/>
          <c:tx>
            <c:v>dummty</c:v>
          </c:tx>
          <c:invertIfNegative val="0"/>
          <c:cat>
            <c:multiLvlStrRef>
              <c:f>('3. Resultat'!$AB$16,'3. Resultat'!$AE$16,'3. Resultat'!$AH$16,'3. Resultat'!$AK$16,'3. Resultat'!$AN$16)</c:f>
            </c:multiLvlStrRef>
          </c:cat>
          <c:val>
            <c:numRef>
              <c:f>('3. Resultat'!$F$29,'3. Resultat'!$G$29,'3. Resultat'!$H$29,'3. Resultat'!$I$29,'3. Resultat'!$J$29)</c:f>
              <c:numCache>
                <c:formatCode>General</c:formatCode>
                <c:ptCount val="5"/>
              </c:numCache>
            </c:numRef>
          </c:val>
          <c:extLst>
            <c:ext xmlns:c16="http://schemas.microsoft.com/office/drawing/2014/chart" uri="{C3380CC4-5D6E-409C-BE32-E72D297353CC}">
              <c16:uniqueId val="{00000001-88FA-4177-BCAA-844A9B9B80AE}"/>
            </c:ext>
          </c:extLst>
        </c:ser>
        <c:dLbls>
          <c:showLegendKey val="0"/>
          <c:showVal val="0"/>
          <c:showCatName val="0"/>
          <c:showSerName val="0"/>
          <c:showPercent val="0"/>
          <c:showBubbleSize val="0"/>
        </c:dLbls>
        <c:gapWidth val="150"/>
        <c:axId val="432428144"/>
        <c:axId val="432428928"/>
      </c:barChart>
      <c:barChart>
        <c:barDir val="col"/>
        <c:grouping val="clustered"/>
        <c:varyColors val="0"/>
        <c:ser>
          <c:idx val="2"/>
          <c:order val="2"/>
          <c:tx>
            <c:v>dummty</c:v>
          </c:tx>
          <c:invertIfNegative val="0"/>
          <c:cat>
            <c:multiLvlStrRef>
              <c:f>('3. Resultat'!$AB$16,'3. Resultat'!$AE$16,'3. Resultat'!$AH$16,'3. Resultat'!$AK$16,'3. Resultat'!$AN$16)</c:f>
            </c:multiLvlStrRef>
          </c:cat>
          <c:val>
            <c:numRef>
              <c:f>('3. Resultat'!$F$55,'3. Resultat'!$G$55,'3. Resultat'!$H$55,'3. Resultat'!$I$55,'3. Resultat'!$J$55)</c:f>
              <c:numCache>
                <c:formatCode>General</c:formatCode>
                <c:ptCount val="5"/>
              </c:numCache>
            </c:numRef>
          </c:val>
          <c:extLst>
            <c:ext xmlns:c16="http://schemas.microsoft.com/office/drawing/2014/chart" uri="{C3380CC4-5D6E-409C-BE32-E72D297353CC}">
              <c16:uniqueId val="{00000002-88FA-4177-BCAA-844A9B9B80AE}"/>
            </c:ext>
          </c:extLst>
        </c:ser>
        <c:ser>
          <c:idx val="3"/>
          <c:order val="3"/>
          <c:tx>
            <c:strRef>
              <c:f>'3. Resultat'!$B$28</c:f>
              <c:strCache>
                <c:ptCount val="1"/>
                <c:pt idx="0">
                  <c:v>Klimatpåverkan</c:v>
                </c:pt>
              </c:strCache>
            </c:strRef>
          </c:tx>
          <c:spPr>
            <a:solidFill>
              <a:srgbClr val="E05B27"/>
            </a:solidFill>
          </c:spPr>
          <c:invertIfNegative val="0"/>
          <c:cat>
            <c:multiLvlStrRef>
              <c:f>('3. Resultat'!$AB$16,'3. Resultat'!$AE$16,'3. Resultat'!$AH$16,'3. Resultat'!$AK$16,'3. Resultat'!$AN$16)</c:f>
            </c:multiLvlStrRef>
          </c:cat>
          <c:val>
            <c:numRef>
              <c:f>('3. Resultat'!$AB$28,'3. Resultat'!$AE$28,'3. Resultat'!$AH$28,'3. Resultat'!$AK$28,'3. Resultat'!$AN$28)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88FA-4177-BCAA-844A9B9B80AE}"/>
            </c:ext>
          </c:extLst>
        </c:ser>
        <c:dLbls>
          <c:showLegendKey val="0"/>
          <c:showVal val="0"/>
          <c:showCatName val="0"/>
          <c:showSerName val="0"/>
          <c:showPercent val="0"/>
          <c:showBubbleSize val="0"/>
        </c:dLbls>
        <c:gapWidth val="150"/>
        <c:axId val="432427360"/>
        <c:axId val="432422656"/>
      </c:barChart>
      <c:catAx>
        <c:axId val="432428144"/>
        <c:scaling>
          <c:orientation val="minMax"/>
        </c:scaling>
        <c:delete val="0"/>
        <c:axPos val="b"/>
        <c:numFmt formatCode="General" sourceLinked="0"/>
        <c:majorTickMark val="out"/>
        <c:minorTickMark val="none"/>
        <c:tickLblPos val="nextTo"/>
        <c:crossAx val="432428928"/>
        <c:crosses val="autoZero"/>
        <c:auto val="1"/>
        <c:lblAlgn val="ctr"/>
        <c:lblOffset val="100"/>
        <c:noMultiLvlLbl val="0"/>
      </c:catAx>
      <c:valAx>
        <c:axId val="432428928"/>
        <c:scaling>
          <c:orientation val="minMax"/>
          <c:min val="0"/>
        </c:scaling>
        <c:delete val="0"/>
        <c:axPos val="l"/>
        <c:majorGridlines/>
        <c:title>
          <c:tx>
            <c:rich>
              <a:bodyPr rot="-5400000" vert="horz"/>
              <a:lstStyle/>
              <a:p>
                <a:pPr>
                  <a:defRPr/>
                </a:pPr>
                <a:r>
                  <a:rPr lang="sv-SE"/>
                  <a:t>kWh/år</a:t>
                </a:r>
              </a:p>
            </c:rich>
          </c:tx>
          <c:overlay val="0"/>
        </c:title>
        <c:numFmt formatCode="#,##0" sourceLinked="1"/>
        <c:majorTickMark val="out"/>
        <c:minorTickMark val="none"/>
        <c:tickLblPos val="nextTo"/>
        <c:crossAx val="432428144"/>
        <c:crosses val="autoZero"/>
        <c:crossBetween val="between"/>
      </c:valAx>
      <c:valAx>
        <c:axId val="432422656"/>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432427360"/>
        <c:crosses val="max"/>
        <c:crossBetween val="between"/>
      </c:valAx>
      <c:catAx>
        <c:axId val="432427360"/>
        <c:scaling>
          <c:orientation val="minMax"/>
        </c:scaling>
        <c:delete val="1"/>
        <c:axPos val="b"/>
        <c:numFmt formatCode="General" sourceLinked="1"/>
        <c:majorTickMark val="out"/>
        <c:minorTickMark val="none"/>
        <c:tickLblPos val="nextTo"/>
        <c:crossAx val="432422656"/>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6. Ber&#228;kningsfaktorer klimatp&#229;v'!A1"/><Relationship Id="rId3" Type="http://schemas.openxmlformats.org/officeDocument/2006/relationships/hyperlink" Target="#'1. &#214;versikt'!A1"/><Relationship Id="rId7" Type="http://schemas.openxmlformats.org/officeDocument/2006/relationships/hyperlink" Target="#'3. Resultat'!A1"/><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hyperlink" Target="#'5. Svarsformul&#228;r'!A1"/><Relationship Id="rId5" Type="http://schemas.openxmlformats.org/officeDocument/2006/relationships/hyperlink" Target="#'2. LCC-kalkyl'!A1"/><Relationship Id="rId4" Type="http://schemas.openxmlformats.org/officeDocument/2006/relationships/hyperlink" Target="#'4. Kalkylparametrar'!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3" Type="http://schemas.openxmlformats.org/officeDocument/2006/relationships/hyperlink" Target="#'4. Kalkylparametrar'!A1"/><Relationship Id="rId7" Type="http://schemas.openxmlformats.org/officeDocument/2006/relationships/hyperlink" Target="#'6. Ber&#228;kningsfaktorer klimatp&#229;v'!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3. Resultat'!A1"/><Relationship Id="rId5" Type="http://schemas.openxmlformats.org/officeDocument/2006/relationships/hyperlink" Target="#'5. Svarsformul&#228;r'!A1"/><Relationship Id="rId4" Type="http://schemas.openxmlformats.org/officeDocument/2006/relationships/hyperlink" Target="#'2. LCC-kalkyl'!A1"/></Relationships>
</file>

<file path=xl/drawings/_rels/drawing4.xml.rels><?xml version="1.0" encoding="UTF-8" standalone="yes"?>
<Relationships xmlns="http://schemas.openxmlformats.org/package/2006/relationships"><Relationship Id="rId8" Type="http://schemas.openxmlformats.org/officeDocument/2006/relationships/hyperlink" Target="#'2. LCC-kalkyl'!A1"/><Relationship Id="rId3" Type="http://schemas.openxmlformats.org/officeDocument/2006/relationships/chart" Target="../charts/chart2.xml"/><Relationship Id="rId7" Type="http://schemas.openxmlformats.org/officeDocument/2006/relationships/hyperlink" Target="#'4. Kalkylparametrar'!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1. Introduktion'!A1"/><Relationship Id="rId11" Type="http://schemas.openxmlformats.org/officeDocument/2006/relationships/hyperlink" Target="#'6. Ber&#228;kningsfaktorer klimatp&#229;v'!A1"/><Relationship Id="rId5" Type="http://schemas.openxmlformats.org/officeDocument/2006/relationships/chart" Target="../charts/chart4.xml"/><Relationship Id="rId10" Type="http://schemas.openxmlformats.org/officeDocument/2006/relationships/hyperlink" Target="#'3. Resultat'!A1"/><Relationship Id="rId4" Type="http://schemas.openxmlformats.org/officeDocument/2006/relationships/chart" Target="../charts/chart3.xml"/><Relationship Id="rId9" Type="http://schemas.openxmlformats.org/officeDocument/2006/relationships/hyperlink" Target="#'5. Svarsformul&#228;r'!A1"/></Relationships>
</file>

<file path=xl/drawings/_rels/drawing5.xml.rels><?xml version="1.0" encoding="UTF-8" standalone="yes"?>
<Relationships xmlns="http://schemas.openxmlformats.org/package/2006/relationships"><Relationship Id="rId3" Type="http://schemas.openxmlformats.org/officeDocument/2006/relationships/hyperlink" Target="#'4. Kalkylparametrar'!A1"/><Relationship Id="rId7" Type="http://schemas.openxmlformats.org/officeDocument/2006/relationships/hyperlink" Target="#'6. Ber&#228;kningsfaktorer klimatp&#229;v'!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3. Resultat'!A1"/><Relationship Id="rId5" Type="http://schemas.openxmlformats.org/officeDocument/2006/relationships/hyperlink" Target="#'5. Svarsformul&#228;r'!A1"/><Relationship Id="rId4" Type="http://schemas.openxmlformats.org/officeDocument/2006/relationships/hyperlink" Target="#'2. LCC-kalkyl'!A1"/></Relationships>
</file>

<file path=xl/drawings/_rels/drawing6.xml.rels><?xml version="1.0" encoding="UTF-8" standalone="yes"?>
<Relationships xmlns="http://schemas.openxmlformats.org/package/2006/relationships"><Relationship Id="rId3" Type="http://schemas.openxmlformats.org/officeDocument/2006/relationships/hyperlink" Target="#'4. Kalkylparametrar'!A1"/><Relationship Id="rId7" Type="http://schemas.openxmlformats.org/officeDocument/2006/relationships/hyperlink" Target="#'6. Ber&#228;kningsfaktorer klimatp&#229;v'!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3. Resultat'!A1"/><Relationship Id="rId5" Type="http://schemas.openxmlformats.org/officeDocument/2006/relationships/hyperlink" Target="#'5. Svarsformul&#228;r'!A1"/><Relationship Id="rId4" Type="http://schemas.openxmlformats.org/officeDocument/2006/relationships/hyperlink" Target="#'2. LCC-kalkyl'!A1"/></Relationships>
</file>

<file path=xl/drawings/_rels/drawing7.xml.rels><?xml version="1.0" encoding="UTF-8" standalone="yes"?>
<Relationships xmlns="http://schemas.openxmlformats.org/package/2006/relationships"><Relationship Id="rId3" Type="http://schemas.openxmlformats.org/officeDocument/2006/relationships/hyperlink" Target="#'4. Kalkylparametrar'!A1"/><Relationship Id="rId7" Type="http://schemas.openxmlformats.org/officeDocument/2006/relationships/hyperlink" Target="#'6. Ber&#228;kningsfaktorer klimatp&#229;v'!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3. Resultat'!A1"/><Relationship Id="rId5" Type="http://schemas.openxmlformats.org/officeDocument/2006/relationships/hyperlink" Target="#'5. Svarsformul&#228;r'!A1"/><Relationship Id="rId4" Type="http://schemas.openxmlformats.org/officeDocument/2006/relationships/hyperlink" Target="#'2. LCC-kalkyl'!A1"/></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59576</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editAs="oneCell">
    <xdr:from>
      <xdr:col>7</xdr:col>
      <xdr:colOff>19050</xdr:colOff>
      <xdr:row>10</xdr:row>
      <xdr:rowOff>66675</xdr:rowOff>
    </xdr:from>
    <xdr:to>
      <xdr:col>20</xdr:col>
      <xdr:colOff>137795</xdr:colOff>
      <xdr:row>19</xdr:row>
      <xdr:rowOff>60324</xdr:rowOff>
    </xdr:to>
    <xdr:pic>
      <xdr:nvPicPr>
        <xdr:cNvPr id="40" name="Bildobjekt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19550" y="2543175"/>
          <a:ext cx="7606665" cy="1704974"/>
        </a:xfrm>
        <a:prstGeom prst="rect">
          <a:avLst/>
        </a:prstGeom>
      </xdr:spPr>
    </xdr:pic>
    <xdr:clientData/>
  </xdr:twoCellAnchor>
  <xdr:twoCellAnchor>
    <xdr:from>
      <xdr:col>0</xdr:col>
      <xdr:colOff>0</xdr:colOff>
      <xdr:row>5</xdr:row>
      <xdr:rowOff>0</xdr:rowOff>
    </xdr:from>
    <xdr:to>
      <xdr:col>18</xdr:col>
      <xdr:colOff>200024</xdr:colOff>
      <xdr:row>5</xdr:row>
      <xdr:rowOff>514800</xdr:rowOff>
    </xdr:to>
    <xdr:grpSp>
      <xdr:nvGrpSpPr>
        <xdr:cNvPr id="6" name="Grupp 5">
          <a:extLst>
            <a:ext uri="{FF2B5EF4-FFF2-40B4-BE49-F238E27FC236}">
              <a16:creationId xmlns:a16="http://schemas.microsoft.com/office/drawing/2014/main" id="{00000000-0008-0000-0000-000006000000}"/>
            </a:ext>
          </a:extLst>
        </xdr:cNvPr>
        <xdr:cNvGrpSpPr/>
      </xdr:nvGrpSpPr>
      <xdr:grpSpPr>
        <a:xfrm>
          <a:off x="0" y="1114425"/>
          <a:ext cx="10659744" cy="518610"/>
          <a:chOff x="0" y="1076325"/>
          <a:chExt cx="10144124" cy="514800"/>
        </a:xfrm>
      </xdr:grpSpPr>
      <xdr:sp macro="" textlink="">
        <xdr:nvSpPr>
          <xdr:cNvPr id="35" name="Rektangel 34">
            <a:hlinkClick xmlns:r="http://schemas.openxmlformats.org/officeDocument/2006/relationships" r:id="rId3"/>
            <a:extLst>
              <a:ext uri="{FF2B5EF4-FFF2-40B4-BE49-F238E27FC236}">
                <a16:creationId xmlns:a16="http://schemas.microsoft.com/office/drawing/2014/main" id="{00000000-0008-0000-0000-000023000000}"/>
              </a:ext>
            </a:extLst>
          </xdr:cNvPr>
          <xdr:cNvSpPr/>
        </xdr:nvSpPr>
        <xdr:spPr bwMode="auto">
          <a:xfrm>
            <a:off x="552450" y="1076325"/>
            <a:ext cx="1238250"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36" name="Rektangel 35">
            <a:hlinkClick xmlns:r="http://schemas.openxmlformats.org/officeDocument/2006/relationships" r:id="rId4"/>
            <a:extLst>
              <a:ext uri="{FF2B5EF4-FFF2-40B4-BE49-F238E27FC236}">
                <a16:creationId xmlns:a16="http://schemas.microsoft.com/office/drawing/2014/main" id="{00000000-0008-0000-0000-000024000000}"/>
              </a:ext>
            </a:extLst>
          </xdr:cNvPr>
          <xdr:cNvSpPr/>
        </xdr:nvSpPr>
        <xdr:spPr bwMode="auto">
          <a:xfrm>
            <a:off x="4695824" y="1076325"/>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37" name="Rektangel 36">
            <a:hlinkClick xmlns:r="http://schemas.openxmlformats.org/officeDocument/2006/relationships" r:id="rId5"/>
            <a:extLst>
              <a:ext uri="{FF2B5EF4-FFF2-40B4-BE49-F238E27FC236}">
                <a16:creationId xmlns:a16="http://schemas.microsoft.com/office/drawing/2014/main" id="{00000000-0008-0000-0000-000025000000}"/>
              </a:ext>
            </a:extLst>
          </xdr:cNvPr>
          <xdr:cNvSpPr/>
        </xdr:nvSpPr>
        <xdr:spPr bwMode="auto">
          <a:xfrm>
            <a:off x="1800224" y="1076325"/>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39" name="Rektangel 38">
            <a:hlinkClick xmlns:r="http://schemas.openxmlformats.org/officeDocument/2006/relationships" r:id="rId6"/>
            <a:extLst>
              <a:ext uri="{FF2B5EF4-FFF2-40B4-BE49-F238E27FC236}">
                <a16:creationId xmlns:a16="http://schemas.microsoft.com/office/drawing/2014/main" id="{00000000-0008-0000-0000-000027000000}"/>
              </a:ext>
            </a:extLst>
          </xdr:cNvPr>
          <xdr:cNvSpPr/>
        </xdr:nvSpPr>
        <xdr:spPr bwMode="auto">
          <a:xfrm>
            <a:off x="6267449" y="1076325"/>
            <a:ext cx="195243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41" name="Rektangel 40">
            <a:hlinkClick xmlns:r="http://schemas.openxmlformats.org/officeDocument/2006/relationships" r:id="rId7"/>
            <a:extLst>
              <a:ext uri="{FF2B5EF4-FFF2-40B4-BE49-F238E27FC236}">
                <a16:creationId xmlns:a16="http://schemas.microsoft.com/office/drawing/2014/main" id="{00000000-0008-0000-0000-000029000000}"/>
              </a:ext>
            </a:extLst>
          </xdr:cNvPr>
          <xdr:cNvSpPr/>
        </xdr:nvSpPr>
        <xdr:spPr bwMode="auto">
          <a:xfrm>
            <a:off x="3400423" y="1076325"/>
            <a:ext cx="12858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42" name="Rektangel 41">
            <a:hlinkClick xmlns:r="http://schemas.openxmlformats.org/officeDocument/2006/relationships" r:id="rId8"/>
            <a:extLst>
              <a:ext uri="{FF2B5EF4-FFF2-40B4-BE49-F238E27FC236}">
                <a16:creationId xmlns:a16="http://schemas.microsoft.com/office/drawing/2014/main" id="{00000000-0008-0000-0000-00002A000000}"/>
              </a:ext>
            </a:extLst>
          </xdr:cNvPr>
          <xdr:cNvSpPr/>
        </xdr:nvSpPr>
        <xdr:spPr bwMode="auto">
          <a:xfrm>
            <a:off x="8296744" y="1076325"/>
            <a:ext cx="184738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a:t>
            </a:r>
            <a:r>
              <a:rPr lang="sv-SE" sz="1600" b="1" baseline="0">
                <a:solidFill>
                  <a:schemeClr val="bg1"/>
                </a:solidFill>
                <a:latin typeface="Corbel" panose="020B0503020204020204" pitchFamily="34" charset="0"/>
              </a:rPr>
              <a:t> </a:t>
            </a:r>
            <a:r>
              <a:rPr lang="sv-SE" sz="1600" b="1">
                <a:solidFill>
                  <a:schemeClr val="bg1"/>
                </a:solidFill>
                <a:latin typeface="Corbel" panose="020B0503020204020204" pitchFamily="34" charset="0"/>
              </a:rPr>
              <a:t>klimatpåverkan</a:t>
            </a:r>
          </a:p>
        </xdr:txBody>
      </xdr:sp>
      <xdr:sp macro="" textlink="">
        <xdr:nvSpPr>
          <xdr:cNvPr id="43" name="Rektangel 42">
            <a:extLst>
              <a:ext uri="{FF2B5EF4-FFF2-40B4-BE49-F238E27FC236}">
                <a16:creationId xmlns:a16="http://schemas.microsoft.com/office/drawing/2014/main" id="{00000000-0008-0000-0000-00002B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twoCellAnchor>
    <xdr:from>
      <xdr:col>0</xdr:col>
      <xdr:colOff>9525</xdr:colOff>
      <xdr:row>5</xdr:row>
      <xdr:rowOff>28575</xdr:rowOff>
    </xdr:from>
    <xdr:to>
      <xdr:col>0</xdr:col>
      <xdr:colOff>523875</xdr:colOff>
      <xdr:row>5</xdr:row>
      <xdr:rowOff>485775</xdr:rowOff>
    </xdr:to>
    <xdr:sp macro="" textlink="">
      <xdr:nvSpPr>
        <xdr:cNvPr id="3" name="Rektangel 2">
          <a:extLst>
            <a:ext uri="{FF2B5EF4-FFF2-40B4-BE49-F238E27FC236}">
              <a16:creationId xmlns:a16="http://schemas.microsoft.com/office/drawing/2014/main" id="{00000000-0008-0000-0000-000003000000}"/>
            </a:ext>
          </a:extLst>
        </xdr:cNvPr>
        <xdr:cNvSpPr/>
      </xdr:nvSpPr>
      <xdr:spPr bwMode="auto">
        <a:xfrm>
          <a:off x="9525" y="1104900"/>
          <a:ext cx="514350" cy="4572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18</xdr:row>
      <xdr:rowOff>9525</xdr:rowOff>
    </xdr:from>
    <xdr:to>
      <xdr:col>2</xdr:col>
      <xdr:colOff>866775</xdr:colOff>
      <xdr:row>24</xdr:row>
      <xdr:rowOff>123825</xdr:rowOff>
    </xdr:to>
    <xdr:pic>
      <xdr:nvPicPr>
        <xdr:cNvPr id="5147" name="Picture 1" descr="msrNY">
          <a:extLst>
            <a:ext uri="{FF2B5EF4-FFF2-40B4-BE49-F238E27FC236}">
              <a16:creationId xmlns:a16="http://schemas.microsoft.com/office/drawing/2014/main" id="{00000000-0008-0000-0100-00001B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5838825"/>
          <a:ext cx="857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xdr:row>
      <xdr:rowOff>57150</xdr:rowOff>
    </xdr:from>
    <xdr:to>
      <xdr:col>1</xdr:col>
      <xdr:colOff>485775</xdr:colOff>
      <xdr:row>3</xdr:row>
      <xdr:rowOff>133350</xdr:rowOff>
    </xdr:to>
    <xdr:pic>
      <xdr:nvPicPr>
        <xdr:cNvPr id="5148" name="Picture 2" descr="litenmsr rapport vit">
          <a:extLst>
            <a:ext uri="{FF2B5EF4-FFF2-40B4-BE49-F238E27FC236}">
              <a16:creationId xmlns:a16="http://schemas.microsoft.com/office/drawing/2014/main" id="{00000000-0008-0000-0100-00001C1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419100"/>
          <a:ext cx="4286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257176</xdr:colOff>
      <xdr:row>7</xdr:row>
      <xdr:rowOff>161925</xdr:rowOff>
    </xdr:from>
    <xdr:to>
      <xdr:col>9</xdr:col>
      <xdr:colOff>247650</xdr:colOff>
      <xdr:row>23</xdr:row>
      <xdr:rowOff>76200</xdr:rowOff>
    </xdr:to>
    <xdr:sp macro="" textlink="">
      <xdr:nvSpPr>
        <xdr:cNvPr id="2" name="Rektangel 1">
          <a:extLst>
            <a:ext uri="{FF2B5EF4-FFF2-40B4-BE49-F238E27FC236}">
              <a16:creationId xmlns:a16="http://schemas.microsoft.com/office/drawing/2014/main" id="{00000000-0008-0000-0200-000002000000}"/>
            </a:ext>
          </a:extLst>
        </xdr:cNvPr>
        <xdr:cNvSpPr/>
      </xdr:nvSpPr>
      <xdr:spPr bwMode="auto">
        <a:xfrm>
          <a:off x="257176" y="1762125"/>
          <a:ext cx="5924549" cy="347662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85725</xdr:colOff>
      <xdr:row>0</xdr:row>
      <xdr:rowOff>95250</xdr:rowOff>
    </xdr:from>
    <xdr:to>
      <xdr:col>5</xdr:col>
      <xdr:colOff>418782</xdr:colOff>
      <xdr:row>4</xdr:row>
      <xdr:rowOff>73365</xdr:rowOff>
    </xdr:to>
    <xdr:pic>
      <xdr:nvPicPr>
        <xdr:cNvPr id="20" name="Bildobjekt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4</xdr:row>
      <xdr:rowOff>159326</xdr:rowOff>
    </xdr:from>
    <xdr:to>
      <xdr:col>10</xdr:col>
      <xdr:colOff>1773381</xdr:colOff>
      <xdr:row>5</xdr:row>
      <xdr:rowOff>514800</xdr:rowOff>
    </xdr:to>
    <xdr:grpSp>
      <xdr:nvGrpSpPr>
        <xdr:cNvPr id="37" name="Grupp 36">
          <a:extLst>
            <a:ext uri="{FF2B5EF4-FFF2-40B4-BE49-F238E27FC236}">
              <a16:creationId xmlns:a16="http://schemas.microsoft.com/office/drawing/2014/main" id="{00000000-0008-0000-0200-000025000000}"/>
            </a:ext>
          </a:extLst>
        </xdr:cNvPr>
        <xdr:cNvGrpSpPr/>
      </xdr:nvGrpSpPr>
      <xdr:grpSpPr>
        <a:xfrm>
          <a:off x="0" y="1090236"/>
          <a:ext cx="10738311" cy="525654"/>
          <a:chOff x="0" y="1069396"/>
          <a:chExt cx="10144125" cy="521729"/>
        </a:xfrm>
      </xdr:grpSpPr>
      <xdr:sp macro="" textlink="">
        <xdr:nvSpPr>
          <xdr:cNvPr id="38" name="Rektangel 37">
            <a:hlinkClick xmlns:r="http://schemas.openxmlformats.org/officeDocument/2006/relationships" r:id="rId2"/>
            <a:extLst>
              <a:ext uri="{FF2B5EF4-FFF2-40B4-BE49-F238E27FC236}">
                <a16:creationId xmlns:a16="http://schemas.microsoft.com/office/drawing/2014/main" id="{00000000-0008-0000-0200-000026000000}"/>
              </a:ext>
            </a:extLst>
          </xdr:cNvPr>
          <xdr:cNvSpPr/>
        </xdr:nvSpPr>
        <xdr:spPr bwMode="auto">
          <a:xfrm>
            <a:off x="552450" y="1076325"/>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39" name="Rektangel 38">
            <a:hlinkClick xmlns:r="http://schemas.openxmlformats.org/officeDocument/2006/relationships" r:id="rId3"/>
            <a:extLst>
              <a:ext uri="{FF2B5EF4-FFF2-40B4-BE49-F238E27FC236}">
                <a16:creationId xmlns:a16="http://schemas.microsoft.com/office/drawing/2014/main" id="{00000000-0008-0000-0200-000027000000}"/>
              </a:ext>
            </a:extLst>
          </xdr:cNvPr>
          <xdr:cNvSpPr/>
        </xdr:nvSpPr>
        <xdr:spPr bwMode="auto">
          <a:xfrm>
            <a:off x="4695824" y="1076325"/>
            <a:ext cx="144752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40" name="Rektangel 39">
            <a:hlinkClick xmlns:r="http://schemas.openxmlformats.org/officeDocument/2006/relationships" r:id="rId4"/>
            <a:extLst>
              <a:ext uri="{FF2B5EF4-FFF2-40B4-BE49-F238E27FC236}">
                <a16:creationId xmlns:a16="http://schemas.microsoft.com/office/drawing/2014/main" id="{00000000-0008-0000-0200-000028000000}"/>
              </a:ext>
            </a:extLst>
          </xdr:cNvPr>
          <xdr:cNvSpPr/>
        </xdr:nvSpPr>
        <xdr:spPr bwMode="auto">
          <a:xfrm>
            <a:off x="1800224" y="1076325"/>
            <a:ext cx="1590676"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41" name="Rektangel 40">
            <a:hlinkClick xmlns:r="http://schemas.openxmlformats.org/officeDocument/2006/relationships" r:id="rId5"/>
            <a:extLst>
              <a:ext uri="{FF2B5EF4-FFF2-40B4-BE49-F238E27FC236}">
                <a16:creationId xmlns:a16="http://schemas.microsoft.com/office/drawing/2014/main" id="{00000000-0008-0000-0200-000029000000}"/>
              </a:ext>
            </a:extLst>
          </xdr:cNvPr>
          <xdr:cNvSpPr/>
        </xdr:nvSpPr>
        <xdr:spPr bwMode="auto">
          <a:xfrm>
            <a:off x="6395474" y="1069396"/>
            <a:ext cx="1742694" cy="519545"/>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42" name="Rektangel 41">
            <a:hlinkClick xmlns:r="http://schemas.openxmlformats.org/officeDocument/2006/relationships" r:id="rId6"/>
            <a:extLst>
              <a:ext uri="{FF2B5EF4-FFF2-40B4-BE49-F238E27FC236}">
                <a16:creationId xmlns:a16="http://schemas.microsoft.com/office/drawing/2014/main" id="{00000000-0008-0000-0200-00002A000000}"/>
              </a:ext>
            </a:extLst>
          </xdr:cNvPr>
          <xdr:cNvSpPr/>
        </xdr:nvSpPr>
        <xdr:spPr bwMode="auto">
          <a:xfrm>
            <a:off x="3400423" y="1076325"/>
            <a:ext cx="12858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43" name="Rektangel 42">
            <a:hlinkClick xmlns:r="http://schemas.openxmlformats.org/officeDocument/2006/relationships" r:id="rId7"/>
            <a:extLst>
              <a:ext uri="{FF2B5EF4-FFF2-40B4-BE49-F238E27FC236}">
                <a16:creationId xmlns:a16="http://schemas.microsoft.com/office/drawing/2014/main" id="{00000000-0008-0000-0200-00002B000000}"/>
              </a:ext>
            </a:extLst>
          </xdr:cNvPr>
          <xdr:cNvSpPr/>
        </xdr:nvSpPr>
        <xdr:spPr bwMode="auto">
          <a:xfrm>
            <a:off x="8208828" y="1076325"/>
            <a:ext cx="193529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44" name="Rektangel 43">
            <a:extLst>
              <a:ext uri="{FF2B5EF4-FFF2-40B4-BE49-F238E27FC236}">
                <a16:creationId xmlns:a16="http://schemas.microsoft.com/office/drawing/2014/main" id="{00000000-0008-0000-0200-00002C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62116</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1</xdr:col>
      <xdr:colOff>99621</xdr:colOff>
      <xdr:row>29</xdr:row>
      <xdr:rowOff>62640</xdr:rowOff>
    </xdr:from>
    <xdr:to>
      <xdr:col>19</xdr:col>
      <xdr:colOff>354965</xdr:colOff>
      <xdr:row>54</xdr:row>
      <xdr:rowOff>50165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78440</xdr:colOff>
      <xdr:row>54</xdr:row>
      <xdr:rowOff>101413</xdr:rowOff>
    </xdr:from>
    <xdr:to>
      <xdr:col>19</xdr:col>
      <xdr:colOff>360828</xdr:colOff>
      <xdr:row>79</xdr:row>
      <xdr:rowOff>34738</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86285</xdr:colOff>
      <xdr:row>29</xdr:row>
      <xdr:rowOff>44824</xdr:rowOff>
    </xdr:from>
    <xdr:to>
      <xdr:col>41</xdr:col>
      <xdr:colOff>361950</xdr:colOff>
      <xdr:row>54</xdr:row>
      <xdr:rowOff>38662</xdr:rowOff>
    </xdr:to>
    <xdr:graphicFrame macro="">
      <xdr:nvGraphicFramePr>
        <xdr:cNvPr id="5" name="Diagra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103537</xdr:colOff>
      <xdr:row>54</xdr:row>
      <xdr:rowOff>145382</xdr:rowOff>
    </xdr:from>
    <xdr:to>
      <xdr:col>41</xdr:col>
      <xdr:colOff>389286</xdr:colOff>
      <xdr:row>79</xdr:row>
      <xdr:rowOff>78707</xdr:rowOff>
    </xdr:to>
    <xdr:graphicFrame macro="">
      <xdr:nvGraphicFramePr>
        <xdr:cNvPr id="6" name="Diagra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xdr:row>
      <xdr:rowOff>0</xdr:rowOff>
    </xdr:from>
    <xdr:to>
      <xdr:col>18</xdr:col>
      <xdr:colOff>205741</xdr:colOff>
      <xdr:row>5</xdr:row>
      <xdr:rowOff>514800</xdr:rowOff>
    </xdr:to>
    <xdr:grpSp>
      <xdr:nvGrpSpPr>
        <xdr:cNvPr id="24" name="Grupp 23">
          <a:extLst>
            <a:ext uri="{FF2B5EF4-FFF2-40B4-BE49-F238E27FC236}">
              <a16:creationId xmlns:a16="http://schemas.microsoft.com/office/drawing/2014/main" id="{00000000-0008-0000-0300-000018000000}"/>
            </a:ext>
          </a:extLst>
        </xdr:cNvPr>
        <xdr:cNvGrpSpPr/>
      </xdr:nvGrpSpPr>
      <xdr:grpSpPr>
        <a:xfrm>
          <a:off x="0" y="1097280"/>
          <a:ext cx="10632441" cy="518610"/>
          <a:chOff x="0" y="1076325"/>
          <a:chExt cx="10144125" cy="514800"/>
        </a:xfrm>
      </xdr:grpSpPr>
      <xdr:sp macro="" textlink="">
        <xdr:nvSpPr>
          <xdr:cNvPr id="25" name="Rektangel 24">
            <a:hlinkClick xmlns:r="http://schemas.openxmlformats.org/officeDocument/2006/relationships" r:id="rId6"/>
            <a:extLst>
              <a:ext uri="{FF2B5EF4-FFF2-40B4-BE49-F238E27FC236}">
                <a16:creationId xmlns:a16="http://schemas.microsoft.com/office/drawing/2014/main" id="{00000000-0008-0000-0300-000019000000}"/>
              </a:ext>
            </a:extLst>
          </xdr:cNvPr>
          <xdr:cNvSpPr/>
        </xdr:nvSpPr>
        <xdr:spPr bwMode="auto">
          <a:xfrm>
            <a:off x="552450" y="1076325"/>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26" name="Rektangel 25">
            <a:hlinkClick xmlns:r="http://schemas.openxmlformats.org/officeDocument/2006/relationships" r:id="rId7"/>
            <a:extLst>
              <a:ext uri="{FF2B5EF4-FFF2-40B4-BE49-F238E27FC236}">
                <a16:creationId xmlns:a16="http://schemas.microsoft.com/office/drawing/2014/main" id="{00000000-0008-0000-0300-00001A000000}"/>
              </a:ext>
            </a:extLst>
          </xdr:cNvPr>
          <xdr:cNvSpPr/>
        </xdr:nvSpPr>
        <xdr:spPr bwMode="auto">
          <a:xfrm>
            <a:off x="4695824" y="1076325"/>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27" name="Rektangel 26">
            <a:hlinkClick xmlns:r="http://schemas.openxmlformats.org/officeDocument/2006/relationships" r:id="rId8"/>
            <a:extLst>
              <a:ext uri="{FF2B5EF4-FFF2-40B4-BE49-F238E27FC236}">
                <a16:creationId xmlns:a16="http://schemas.microsoft.com/office/drawing/2014/main" id="{00000000-0008-0000-0300-00001B000000}"/>
              </a:ext>
            </a:extLst>
          </xdr:cNvPr>
          <xdr:cNvSpPr/>
        </xdr:nvSpPr>
        <xdr:spPr bwMode="auto">
          <a:xfrm>
            <a:off x="1800224" y="1076325"/>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28" name="Rektangel 27">
            <a:hlinkClick xmlns:r="http://schemas.openxmlformats.org/officeDocument/2006/relationships" r:id="rId9"/>
            <a:extLst>
              <a:ext uri="{FF2B5EF4-FFF2-40B4-BE49-F238E27FC236}">
                <a16:creationId xmlns:a16="http://schemas.microsoft.com/office/drawing/2014/main" id="{00000000-0008-0000-0300-00001C000000}"/>
              </a:ext>
            </a:extLst>
          </xdr:cNvPr>
          <xdr:cNvSpPr/>
        </xdr:nvSpPr>
        <xdr:spPr bwMode="auto">
          <a:xfrm>
            <a:off x="6127402" y="1076325"/>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29" name="Rektangel 28">
            <a:hlinkClick xmlns:r="http://schemas.openxmlformats.org/officeDocument/2006/relationships" r:id="rId10"/>
            <a:extLst>
              <a:ext uri="{FF2B5EF4-FFF2-40B4-BE49-F238E27FC236}">
                <a16:creationId xmlns:a16="http://schemas.microsoft.com/office/drawing/2014/main" id="{00000000-0008-0000-0300-00001D000000}"/>
              </a:ext>
            </a:extLst>
          </xdr:cNvPr>
          <xdr:cNvSpPr/>
        </xdr:nvSpPr>
        <xdr:spPr bwMode="auto">
          <a:xfrm>
            <a:off x="3400423" y="1076325"/>
            <a:ext cx="12858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30" name="Rektangel 29">
            <a:hlinkClick xmlns:r="http://schemas.openxmlformats.org/officeDocument/2006/relationships" r:id="rId11"/>
            <a:extLst>
              <a:ext uri="{FF2B5EF4-FFF2-40B4-BE49-F238E27FC236}">
                <a16:creationId xmlns:a16="http://schemas.microsoft.com/office/drawing/2014/main" id="{00000000-0008-0000-0300-00001E000000}"/>
              </a:ext>
            </a:extLst>
          </xdr:cNvPr>
          <xdr:cNvSpPr/>
        </xdr:nvSpPr>
        <xdr:spPr bwMode="auto">
          <a:xfrm>
            <a:off x="8427654" y="1076325"/>
            <a:ext cx="171647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31" name="Rektangel 30">
            <a:extLst>
              <a:ext uri="{FF2B5EF4-FFF2-40B4-BE49-F238E27FC236}">
                <a16:creationId xmlns:a16="http://schemas.microsoft.com/office/drawing/2014/main" id="{00000000-0008-0000-0300-00001F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63386</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342899</xdr:colOff>
      <xdr:row>5</xdr:row>
      <xdr:rowOff>514800</xdr:rowOff>
    </xdr:to>
    <xdr:grpSp>
      <xdr:nvGrpSpPr>
        <xdr:cNvPr id="35" name="Grupp 34">
          <a:extLst>
            <a:ext uri="{FF2B5EF4-FFF2-40B4-BE49-F238E27FC236}">
              <a16:creationId xmlns:a16="http://schemas.microsoft.com/office/drawing/2014/main" id="{00000000-0008-0000-0400-000023000000}"/>
            </a:ext>
          </a:extLst>
        </xdr:cNvPr>
        <xdr:cNvGrpSpPr/>
      </xdr:nvGrpSpPr>
      <xdr:grpSpPr>
        <a:xfrm>
          <a:off x="0" y="1114425"/>
          <a:ext cx="10896599" cy="518610"/>
          <a:chOff x="0" y="1076325"/>
          <a:chExt cx="10402903" cy="514800"/>
        </a:xfrm>
      </xdr:grpSpPr>
      <xdr:sp macro="" textlink="">
        <xdr:nvSpPr>
          <xdr:cNvPr id="36" name="Rektangel 35">
            <a:hlinkClick xmlns:r="http://schemas.openxmlformats.org/officeDocument/2006/relationships" r:id="rId2"/>
            <a:extLst>
              <a:ext uri="{FF2B5EF4-FFF2-40B4-BE49-F238E27FC236}">
                <a16:creationId xmlns:a16="http://schemas.microsoft.com/office/drawing/2014/main" id="{00000000-0008-0000-0400-000024000000}"/>
              </a:ext>
            </a:extLst>
          </xdr:cNvPr>
          <xdr:cNvSpPr/>
        </xdr:nvSpPr>
        <xdr:spPr bwMode="auto">
          <a:xfrm>
            <a:off x="552450" y="1076325"/>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37" name="Rektangel 36">
            <a:hlinkClick xmlns:r="http://schemas.openxmlformats.org/officeDocument/2006/relationships" r:id="rId3"/>
            <a:extLst>
              <a:ext uri="{FF2B5EF4-FFF2-40B4-BE49-F238E27FC236}">
                <a16:creationId xmlns:a16="http://schemas.microsoft.com/office/drawing/2014/main" id="{00000000-0008-0000-0400-000025000000}"/>
              </a:ext>
            </a:extLst>
          </xdr:cNvPr>
          <xdr:cNvSpPr/>
        </xdr:nvSpPr>
        <xdr:spPr bwMode="auto">
          <a:xfrm>
            <a:off x="4695824" y="1076325"/>
            <a:ext cx="1562101"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38" name="Rektangel 37">
            <a:hlinkClick xmlns:r="http://schemas.openxmlformats.org/officeDocument/2006/relationships" r:id="rId4"/>
            <a:extLst>
              <a:ext uri="{FF2B5EF4-FFF2-40B4-BE49-F238E27FC236}">
                <a16:creationId xmlns:a16="http://schemas.microsoft.com/office/drawing/2014/main" id="{00000000-0008-0000-0400-000026000000}"/>
              </a:ext>
            </a:extLst>
          </xdr:cNvPr>
          <xdr:cNvSpPr/>
        </xdr:nvSpPr>
        <xdr:spPr bwMode="auto">
          <a:xfrm>
            <a:off x="1800224" y="1076325"/>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39" name="Rektangel 38">
            <a:hlinkClick xmlns:r="http://schemas.openxmlformats.org/officeDocument/2006/relationships" r:id="rId5"/>
            <a:extLst>
              <a:ext uri="{FF2B5EF4-FFF2-40B4-BE49-F238E27FC236}">
                <a16:creationId xmlns:a16="http://schemas.microsoft.com/office/drawing/2014/main" id="{00000000-0008-0000-0400-000027000000}"/>
              </a:ext>
            </a:extLst>
          </xdr:cNvPr>
          <xdr:cNvSpPr/>
        </xdr:nvSpPr>
        <xdr:spPr bwMode="auto">
          <a:xfrm>
            <a:off x="6267449" y="1076325"/>
            <a:ext cx="2035652"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40" name="Rektangel 39">
            <a:hlinkClick xmlns:r="http://schemas.openxmlformats.org/officeDocument/2006/relationships" r:id="rId6"/>
            <a:extLst>
              <a:ext uri="{FF2B5EF4-FFF2-40B4-BE49-F238E27FC236}">
                <a16:creationId xmlns:a16="http://schemas.microsoft.com/office/drawing/2014/main" id="{00000000-0008-0000-0400-000028000000}"/>
              </a:ext>
            </a:extLst>
          </xdr:cNvPr>
          <xdr:cNvSpPr/>
        </xdr:nvSpPr>
        <xdr:spPr bwMode="auto">
          <a:xfrm>
            <a:off x="3400423" y="1076325"/>
            <a:ext cx="12858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41" name="Rektangel 40">
            <a:hlinkClick xmlns:r="http://schemas.openxmlformats.org/officeDocument/2006/relationships" r:id="rId7"/>
            <a:extLst>
              <a:ext uri="{FF2B5EF4-FFF2-40B4-BE49-F238E27FC236}">
                <a16:creationId xmlns:a16="http://schemas.microsoft.com/office/drawing/2014/main" id="{00000000-0008-0000-0400-000029000000}"/>
              </a:ext>
            </a:extLst>
          </xdr:cNvPr>
          <xdr:cNvSpPr/>
        </xdr:nvSpPr>
        <xdr:spPr bwMode="auto">
          <a:xfrm>
            <a:off x="8553446" y="1076325"/>
            <a:ext cx="184945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a:t>
            </a:r>
            <a:r>
              <a:rPr lang="sv-SE" sz="1600" b="1" baseline="0">
                <a:solidFill>
                  <a:schemeClr val="bg1"/>
                </a:solidFill>
                <a:latin typeface="Corbel" panose="020B0503020204020204" pitchFamily="34" charset="0"/>
              </a:rPr>
              <a:t> klimatpåverkan</a:t>
            </a:r>
            <a:endParaRPr lang="sv-SE" sz="1600" b="1">
              <a:solidFill>
                <a:schemeClr val="bg1"/>
              </a:solidFill>
              <a:latin typeface="Corbel" panose="020B0503020204020204" pitchFamily="34" charset="0"/>
            </a:endParaRPr>
          </a:p>
        </xdr:txBody>
      </xdr:sp>
      <xdr:sp macro="" textlink="">
        <xdr:nvSpPr>
          <xdr:cNvPr id="42" name="Rektangel 41">
            <a:extLst>
              <a:ext uri="{FF2B5EF4-FFF2-40B4-BE49-F238E27FC236}">
                <a16:creationId xmlns:a16="http://schemas.microsoft.com/office/drawing/2014/main" id="{00000000-0008-0000-0400-00002A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72276</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15</xdr:col>
      <xdr:colOff>133349</xdr:colOff>
      <xdr:row>5</xdr:row>
      <xdr:rowOff>514800</xdr:rowOff>
    </xdr:to>
    <xdr:grpSp>
      <xdr:nvGrpSpPr>
        <xdr:cNvPr id="11" name="Grupp 10">
          <a:extLst>
            <a:ext uri="{FF2B5EF4-FFF2-40B4-BE49-F238E27FC236}">
              <a16:creationId xmlns:a16="http://schemas.microsoft.com/office/drawing/2014/main" id="{00000000-0008-0000-0500-00000B000000}"/>
            </a:ext>
          </a:extLst>
        </xdr:cNvPr>
        <xdr:cNvGrpSpPr/>
      </xdr:nvGrpSpPr>
      <xdr:grpSpPr>
        <a:xfrm>
          <a:off x="0" y="1097280"/>
          <a:ext cx="10637519" cy="518610"/>
          <a:chOff x="0" y="1076325"/>
          <a:chExt cx="10144124" cy="514800"/>
        </a:xfrm>
      </xdr:grpSpPr>
      <xdr:sp macro="" textlink="">
        <xdr:nvSpPr>
          <xdr:cNvPr id="12" name="Rektangel 11">
            <a:hlinkClick xmlns:r="http://schemas.openxmlformats.org/officeDocument/2006/relationships" r:id="rId2"/>
            <a:extLst>
              <a:ext uri="{FF2B5EF4-FFF2-40B4-BE49-F238E27FC236}">
                <a16:creationId xmlns:a16="http://schemas.microsoft.com/office/drawing/2014/main" id="{00000000-0008-0000-0500-00000C000000}"/>
              </a:ext>
            </a:extLst>
          </xdr:cNvPr>
          <xdr:cNvSpPr/>
        </xdr:nvSpPr>
        <xdr:spPr bwMode="auto">
          <a:xfrm>
            <a:off x="552450" y="1076325"/>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13" name="Rektangel 12">
            <a:hlinkClick xmlns:r="http://schemas.openxmlformats.org/officeDocument/2006/relationships" r:id="rId3"/>
            <a:extLst>
              <a:ext uri="{FF2B5EF4-FFF2-40B4-BE49-F238E27FC236}">
                <a16:creationId xmlns:a16="http://schemas.microsoft.com/office/drawing/2014/main" id="{00000000-0008-0000-0500-00000D000000}"/>
              </a:ext>
            </a:extLst>
          </xdr:cNvPr>
          <xdr:cNvSpPr/>
        </xdr:nvSpPr>
        <xdr:spPr bwMode="auto">
          <a:xfrm>
            <a:off x="4695824" y="1076325"/>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14" name="Rektangel 13">
            <a:hlinkClick xmlns:r="http://schemas.openxmlformats.org/officeDocument/2006/relationships" r:id="rId4"/>
            <a:extLst>
              <a:ext uri="{FF2B5EF4-FFF2-40B4-BE49-F238E27FC236}">
                <a16:creationId xmlns:a16="http://schemas.microsoft.com/office/drawing/2014/main" id="{00000000-0008-0000-0500-00000E000000}"/>
              </a:ext>
            </a:extLst>
          </xdr:cNvPr>
          <xdr:cNvSpPr/>
        </xdr:nvSpPr>
        <xdr:spPr bwMode="auto">
          <a:xfrm>
            <a:off x="1800224" y="1076325"/>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5" name="Rektangel 14">
            <a:hlinkClick xmlns:r="http://schemas.openxmlformats.org/officeDocument/2006/relationships" r:id="rId5"/>
            <a:extLst>
              <a:ext uri="{FF2B5EF4-FFF2-40B4-BE49-F238E27FC236}">
                <a16:creationId xmlns:a16="http://schemas.microsoft.com/office/drawing/2014/main" id="{00000000-0008-0000-0500-00000F000000}"/>
              </a:ext>
            </a:extLst>
          </xdr:cNvPr>
          <xdr:cNvSpPr/>
        </xdr:nvSpPr>
        <xdr:spPr bwMode="auto">
          <a:xfrm>
            <a:off x="6267448" y="1076325"/>
            <a:ext cx="2050070"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6" name="Rektangel 15">
            <a:hlinkClick xmlns:r="http://schemas.openxmlformats.org/officeDocument/2006/relationships" r:id="rId6"/>
            <a:extLst>
              <a:ext uri="{FF2B5EF4-FFF2-40B4-BE49-F238E27FC236}">
                <a16:creationId xmlns:a16="http://schemas.microsoft.com/office/drawing/2014/main" id="{00000000-0008-0000-0500-000010000000}"/>
              </a:ext>
            </a:extLst>
          </xdr:cNvPr>
          <xdr:cNvSpPr/>
        </xdr:nvSpPr>
        <xdr:spPr bwMode="auto">
          <a:xfrm>
            <a:off x="3400423" y="1076325"/>
            <a:ext cx="12858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7" name="Rektangel 16">
            <a:hlinkClick xmlns:r="http://schemas.openxmlformats.org/officeDocument/2006/relationships" r:id="rId7"/>
            <a:extLst>
              <a:ext uri="{FF2B5EF4-FFF2-40B4-BE49-F238E27FC236}">
                <a16:creationId xmlns:a16="http://schemas.microsoft.com/office/drawing/2014/main" id="{00000000-0008-0000-0500-000011000000}"/>
              </a:ext>
            </a:extLst>
          </xdr:cNvPr>
          <xdr:cNvSpPr/>
        </xdr:nvSpPr>
        <xdr:spPr bwMode="auto">
          <a:xfrm>
            <a:off x="8413461" y="1076325"/>
            <a:ext cx="1730663"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8" name="Rektangel 17">
            <a:extLst>
              <a:ext uri="{FF2B5EF4-FFF2-40B4-BE49-F238E27FC236}">
                <a16:creationId xmlns:a16="http://schemas.microsoft.com/office/drawing/2014/main" id="{00000000-0008-0000-0500-000012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58306</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9</xdr:col>
      <xdr:colOff>1047749</xdr:colOff>
      <xdr:row>5</xdr:row>
      <xdr:rowOff>514800</xdr:rowOff>
    </xdr:to>
    <xdr:grpSp>
      <xdr:nvGrpSpPr>
        <xdr:cNvPr id="29" name="Grupp 28">
          <a:extLst>
            <a:ext uri="{FF2B5EF4-FFF2-40B4-BE49-F238E27FC236}">
              <a16:creationId xmlns:a16="http://schemas.microsoft.com/office/drawing/2014/main" id="{00000000-0008-0000-0600-00001D000000}"/>
            </a:ext>
          </a:extLst>
        </xdr:cNvPr>
        <xdr:cNvGrpSpPr/>
      </xdr:nvGrpSpPr>
      <xdr:grpSpPr>
        <a:xfrm>
          <a:off x="0" y="1094509"/>
          <a:ext cx="11407832" cy="518610"/>
          <a:chOff x="0" y="1076325"/>
          <a:chExt cx="10144124" cy="514800"/>
        </a:xfrm>
      </xdr:grpSpPr>
      <xdr:sp macro="" textlink="">
        <xdr:nvSpPr>
          <xdr:cNvPr id="30" name="Rektangel 29">
            <a:hlinkClick xmlns:r="http://schemas.openxmlformats.org/officeDocument/2006/relationships" r:id="rId2"/>
            <a:extLst>
              <a:ext uri="{FF2B5EF4-FFF2-40B4-BE49-F238E27FC236}">
                <a16:creationId xmlns:a16="http://schemas.microsoft.com/office/drawing/2014/main" id="{00000000-0008-0000-0600-00001E000000}"/>
              </a:ext>
            </a:extLst>
          </xdr:cNvPr>
          <xdr:cNvSpPr/>
        </xdr:nvSpPr>
        <xdr:spPr bwMode="auto">
          <a:xfrm>
            <a:off x="552450" y="1076325"/>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31" name="Rektangel 30">
            <a:hlinkClick xmlns:r="http://schemas.openxmlformats.org/officeDocument/2006/relationships" r:id="rId3"/>
            <a:extLst>
              <a:ext uri="{FF2B5EF4-FFF2-40B4-BE49-F238E27FC236}">
                <a16:creationId xmlns:a16="http://schemas.microsoft.com/office/drawing/2014/main" id="{00000000-0008-0000-0600-00001F000000}"/>
              </a:ext>
            </a:extLst>
          </xdr:cNvPr>
          <xdr:cNvSpPr/>
        </xdr:nvSpPr>
        <xdr:spPr bwMode="auto">
          <a:xfrm>
            <a:off x="4695824" y="1076325"/>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32" name="Rektangel 31">
            <a:hlinkClick xmlns:r="http://schemas.openxmlformats.org/officeDocument/2006/relationships" r:id="rId4"/>
            <a:extLst>
              <a:ext uri="{FF2B5EF4-FFF2-40B4-BE49-F238E27FC236}">
                <a16:creationId xmlns:a16="http://schemas.microsoft.com/office/drawing/2014/main" id="{00000000-0008-0000-0600-000020000000}"/>
              </a:ext>
            </a:extLst>
          </xdr:cNvPr>
          <xdr:cNvSpPr/>
        </xdr:nvSpPr>
        <xdr:spPr bwMode="auto">
          <a:xfrm>
            <a:off x="1800224" y="1076325"/>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33" name="Rektangel 32">
            <a:hlinkClick xmlns:r="http://schemas.openxmlformats.org/officeDocument/2006/relationships" r:id="rId5"/>
            <a:extLst>
              <a:ext uri="{FF2B5EF4-FFF2-40B4-BE49-F238E27FC236}">
                <a16:creationId xmlns:a16="http://schemas.microsoft.com/office/drawing/2014/main" id="{00000000-0008-0000-0600-000021000000}"/>
              </a:ext>
            </a:extLst>
          </xdr:cNvPr>
          <xdr:cNvSpPr/>
        </xdr:nvSpPr>
        <xdr:spPr bwMode="auto">
          <a:xfrm>
            <a:off x="6267448" y="1076325"/>
            <a:ext cx="1996212"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34" name="Rektangel 33">
            <a:hlinkClick xmlns:r="http://schemas.openxmlformats.org/officeDocument/2006/relationships" r:id="rId6"/>
            <a:extLst>
              <a:ext uri="{FF2B5EF4-FFF2-40B4-BE49-F238E27FC236}">
                <a16:creationId xmlns:a16="http://schemas.microsoft.com/office/drawing/2014/main" id="{00000000-0008-0000-0600-000022000000}"/>
              </a:ext>
            </a:extLst>
          </xdr:cNvPr>
          <xdr:cNvSpPr/>
        </xdr:nvSpPr>
        <xdr:spPr bwMode="auto">
          <a:xfrm>
            <a:off x="3400423" y="1076325"/>
            <a:ext cx="12858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35" name="Rektangel 34">
            <a:hlinkClick xmlns:r="http://schemas.openxmlformats.org/officeDocument/2006/relationships" r:id="rId7"/>
            <a:extLst>
              <a:ext uri="{FF2B5EF4-FFF2-40B4-BE49-F238E27FC236}">
                <a16:creationId xmlns:a16="http://schemas.microsoft.com/office/drawing/2014/main" id="{00000000-0008-0000-0600-000023000000}"/>
              </a:ext>
            </a:extLst>
          </xdr:cNvPr>
          <xdr:cNvSpPr/>
        </xdr:nvSpPr>
        <xdr:spPr bwMode="auto">
          <a:xfrm>
            <a:off x="8426856" y="1076325"/>
            <a:ext cx="1717268"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a:t>
            </a:r>
            <a:r>
              <a:rPr lang="sv-SE" sz="1600" b="1" baseline="0">
                <a:solidFill>
                  <a:schemeClr val="bg1"/>
                </a:solidFill>
                <a:latin typeface="Corbel" panose="020B0503020204020204" pitchFamily="34" charset="0"/>
              </a:rPr>
              <a:t> klimatpåverkan</a:t>
            </a:r>
            <a:endParaRPr lang="sv-SE" sz="1600" b="1">
              <a:solidFill>
                <a:schemeClr val="bg1"/>
              </a:solidFill>
              <a:latin typeface="Corbel" panose="020B0503020204020204" pitchFamily="34" charset="0"/>
            </a:endParaRPr>
          </a:p>
        </xdr:txBody>
      </xdr:sp>
      <xdr:sp macro="" textlink="">
        <xdr:nvSpPr>
          <xdr:cNvPr id="36" name="Rektangel 35">
            <a:extLst>
              <a:ext uri="{FF2B5EF4-FFF2-40B4-BE49-F238E27FC236}">
                <a16:creationId xmlns:a16="http://schemas.microsoft.com/office/drawing/2014/main" id="{00000000-0008-0000-0600-000024000000}"/>
              </a:ext>
            </a:extLst>
          </xdr:cNvPr>
          <xdr:cNvSpPr/>
        </xdr:nvSpPr>
        <xdr:spPr bwMode="auto">
          <a:xfrm>
            <a:off x="0" y="1085851"/>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log01\Gemensam\PEEKA\MAR\Uppdrag\352132\06_Levererat\LCC-kalkyler\LCC-kalkyl%20inomhusbelysning%2020160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Översikt"/>
      <sheetName val="2. LCC-kalkyl"/>
      <sheetName val="TEMP"/>
      <sheetName val="3. Instruktioner"/>
      <sheetName val="4. Reduktionsfaktorer"/>
      <sheetName val="5. Omvandlingsfaktorer"/>
      <sheetName val="6. Resultat"/>
      <sheetName val="7. Svarsformulär"/>
    </sheetNames>
    <sheetDataSet>
      <sheetData sheetId="0" refreshError="1"/>
      <sheetData sheetId="1">
        <row r="201">
          <cell r="I201" t="str">
            <v>Ingen</v>
          </cell>
        </row>
        <row r="202">
          <cell r="I202" t="str">
            <v>Manuell</v>
          </cell>
        </row>
        <row r="203">
          <cell r="I203" t="str">
            <v>Närvaro/frånvaro</v>
          </cell>
        </row>
        <row r="204">
          <cell r="I204" t="str">
            <v>Dagsljus</v>
          </cell>
        </row>
        <row r="205">
          <cell r="I205" t="str">
            <v>Manuell + Närvaro/frånvaro</v>
          </cell>
        </row>
        <row r="206">
          <cell r="I206" t="str">
            <v>Manuell + Dagsljus</v>
          </cell>
        </row>
        <row r="207">
          <cell r="I207" t="str">
            <v>Närvaro/frånvaro + Dagsljus</v>
          </cell>
        </row>
        <row r="208">
          <cell r="I208" t="str">
            <v>Manuell + Närvaro/frånvaro + Dagsljus</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pphandlingsmyndigheten.se/om-hallbar-upphandling/ekonomiskt-hallbar-upphandling/lcc-for-langsiktigt-hallbara-inko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msr.se/lcc" TargetMode="External"/><Relationship Id="rId2" Type="http://schemas.openxmlformats.org/officeDocument/2006/relationships/hyperlink" Target="http://www.msr.se/" TargetMode="External"/><Relationship Id="rId1" Type="http://schemas.openxmlformats.org/officeDocument/2006/relationships/hyperlink" Target="mailto:helpdesk@msr.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TargetMode="External"/><Relationship Id="rId2" Type="http://schemas.openxmlformats.org/officeDocument/2006/relationships/hyperlink" Target="https://klimatdatabasen.boverket.se/detaljer/2/6000000008" TargetMode="External"/><Relationship Id="rId1" Type="http://schemas.openxmlformats.org/officeDocument/2006/relationships/hyperlink" Target="https://naturvardsverket.diva-portal.org/smash/get/diva2:1540012/FULLTEXT01.pdf" TargetMode="External"/><Relationship Id="rId6" Type="http://schemas.openxmlformats.org/officeDocument/2006/relationships/drawing" Target="../drawings/drawing7.xml"/><Relationship Id="rId5" Type="http://schemas.openxmlformats.org/officeDocument/2006/relationships/hyperlink" Target="https://www.ivl.se/vart-erbjudande/vara-omraden/hallbart-samhallsbyggande/anvisningar-lca-berakning-byggprojekt.html" TargetMode="External"/><Relationship Id="rId4" Type="http://schemas.openxmlformats.org/officeDocument/2006/relationships/hyperlink" Target="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6B2879"/>
  </sheetPr>
  <dimension ref="A1:AC122"/>
  <sheetViews>
    <sheetView zoomScale="80" zoomScaleNormal="80" workbookViewId="0">
      <selection activeCell="H29" sqref="H29:U29"/>
    </sheetView>
  </sheetViews>
  <sheetFormatPr defaultColWidth="9.1796875" defaultRowHeight="13" x14ac:dyDescent="0.3"/>
  <cols>
    <col min="1" max="19" width="8.26953125" style="128" customWidth="1"/>
    <col min="20" max="16384" width="9.1796875" style="128"/>
  </cols>
  <sheetData>
    <row r="1" spans="1:23" s="119" customFormat="1" x14ac:dyDescent="0.3">
      <c r="A1" s="257" t="s">
        <v>251</v>
      </c>
    </row>
    <row r="2" spans="1:23" s="119" customFormat="1" ht="33.5" x14ac:dyDescent="0.75">
      <c r="G2" s="68" t="s">
        <v>38</v>
      </c>
    </row>
    <row r="3" spans="1:23" s="119" customFormat="1" x14ac:dyDescent="0.3">
      <c r="G3" s="255" t="s">
        <v>273</v>
      </c>
    </row>
    <row r="4" spans="1:23" s="119" customFormat="1" x14ac:dyDescent="0.3">
      <c r="G4" s="128" t="s">
        <v>255</v>
      </c>
    </row>
    <row r="5" spans="1:23" s="119" customFormat="1" x14ac:dyDescent="0.3"/>
    <row r="6" spans="1:23" s="69" customFormat="1" ht="41.25" customHeight="1" x14ac:dyDescent="0.5">
      <c r="B6" s="264"/>
      <c r="C6" s="264"/>
      <c r="D6" s="264"/>
      <c r="E6" s="264"/>
      <c r="F6" s="264"/>
      <c r="G6" s="264"/>
      <c r="H6" s="264"/>
      <c r="I6" s="264"/>
      <c r="J6" s="264"/>
      <c r="K6" s="264"/>
      <c r="L6" s="264"/>
      <c r="M6" s="264"/>
      <c r="N6" s="264"/>
      <c r="O6" s="264"/>
      <c r="P6" s="264"/>
      <c r="Q6" s="264"/>
      <c r="R6" s="264"/>
      <c r="S6" s="264"/>
      <c r="T6" s="264"/>
      <c r="U6" s="264"/>
      <c r="V6" s="264"/>
      <c r="W6" s="264"/>
    </row>
    <row r="7" spans="1:23" s="119" customFormat="1" x14ac:dyDescent="0.3"/>
    <row r="8" spans="1:23" s="119" customFormat="1" x14ac:dyDescent="0.3"/>
    <row r="9" spans="1:23" s="119" customFormat="1" ht="23.5" x14ac:dyDescent="0.55000000000000004">
      <c r="B9" s="265" t="s">
        <v>102</v>
      </c>
      <c r="C9" s="265"/>
      <c r="D9" s="265"/>
      <c r="E9" s="265"/>
    </row>
    <row r="10" spans="1:23" s="119" customFormat="1" x14ac:dyDescent="0.3">
      <c r="B10" s="261" t="s">
        <v>132</v>
      </c>
      <c r="C10" s="262"/>
      <c r="D10" s="262"/>
      <c r="E10" s="262"/>
      <c r="G10" s="120"/>
      <c r="H10" s="121"/>
    </row>
    <row r="11" spans="1:23" s="119" customFormat="1" ht="13.9" customHeight="1" x14ac:dyDescent="0.3">
      <c r="B11" s="262"/>
      <c r="C11" s="262"/>
      <c r="D11" s="262"/>
      <c r="E11" s="262"/>
      <c r="G11" s="120"/>
    </row>
    <row r="12" spans="1:23" s="119" customFormat="1" x14ac:dyDescent="0.3">
      <c r="B12" s="262"/>
      <c r="C12" s="262"/>
      <c r="D12" s="262"/>
      <c r="E12" s="262"/>
      <c r="G12" s="120"/>
    </row>
    <row r="13" spans="1:23" s="119" customFormat="1" x14ac:dyDescent="0.3">
      <c r="B13" s="122"/>
      <c r="G13" s="120"/>
    </row>
    <row r="14" spans="1:23" s="119" customFormat="1" ht="23.5" x14ac:dyDescent="0.55000000000000004">
      <c r="B14" s="355" t="s">
        <v>252</v>
      </c>
      <c r="C14" s="355"/>
      <c r="D14" s="355"/>
      <c r="E14" s="355"/>
      <c r="G14" s="120"/>
    </row>
    <row r="15" spans="1:23" s="119" customFormat="1" x14ac:dyDescent="0.3">
      <c r="B15" s="356"/>
      <c r="C15" s="164"/>
      <c r="D15" s="164"/>
      <c r="E15" s="164"/>
      <c r="G15" s="120"/>
    </row>
    <row r="16" spans="1:23" s="119" customFormat="1" x14ac:dyDescent="0.3">
      <c r="B16" s="357" t="s">
        <v>253</v>
      </c>
      <c r="C16" s="357"/>
      <c r="D16" s="357"/>
      <c r="E16" s="357"/>
      <c r="G16" s="120"/>
    </row>
    <row r="17" spans="2:21" s="119" customFormat="1" x14ac:dyDescent="0.3">
      <c r="B17" s="357"/>
      <c r="C17" s="357"/>
      <c r="D17" s="357"/>
      <c r="E17" s="357"/>
      <c r="G17" s="120"/>
    </row>
    <row r="18" spans="2:21" s="119" customFormat="1" x14ac:dyDescent="0.3">
      <c r="B18" s="164"/>
      <c r="C18" s="164"/>
      <c r="D18" s="164"/>
      <c r="E18" s="164"/>
      <c r="G18" s="120"/>
    </row>
    <row r="19" spans="2:21" s="119" customFormat="1" ht="13" customHeight="1" x14ac:dyDescent="0.3">
      <c r="B19" s="271" t="s">
        <v>276</v>
      </c>
      <c r="C19" s="271"/>
      <c r="D19" s="271"/>
      <c r="E19" s="271"/>
      <c r="G19" s="120"/>
    </row>
    <row r="20" spans="2:21" s="119" customFormat="1" x14ac:dyDescent="0.3">
      <c r="B20" s="271"/>
      <c r="C20" s="271"/>
      <c r="D20" s="271"/>
      <c r="E20" s="271"/>
      <c r="G20" s="120"/>
    </row>
    <row r="21" spans="2:21" s="119" customFormat="1" x14ac:dyDescent="0.3">
      <c r="B21" s="271"/>
      <c r="C21" s="271"/>
      <c r="D21" s="271"/>
      <c r="E21" s="271"/>
      <c r="G21" s="120"/>
    </row>
    <row r="22" spans="2:21" s="119" customFormat="1" x14ac:dyDescent="0.3">
      <c r="B22" s="271"/>
      <c r="C22" s="271"/>
      <c r="D22" s="271"/>
      <c r="E22" s="271"/>
      <c r="G22" s="120"/>
    </row>
    <row r="23" spans="2:21" s="119" customFormat="1" ht="18.5" x14ac:dyDescent="0.3">
      <c r="B23" s="271"/>
      <c r="C23" s="271"/>
      <c r="D23" s="271"/>
      <c r="E23" s="271"/>
      <c r="G23" s="120"/>
      <c r="H23" s="270" t="s">
        <v>206</v>
      </c>
      <c r="I23" s="270"/>
    </row>
    <row r="24" spans="2:21" s="119" customFormat="1" ht="39" customHeight="1" x14ac:dyDescent="0.3">
      <c r="B24" s="271"/>
      <c r="C24" s="271"/>
      <c r="D24" s="271"/>
      <c r="E24" s="271"/>
      <c r="G24" s="120"/>
      <c r="H24" s="271" t="s">
        <v>268</v>
      </c>
      <c r="I24" s="271"/>
      <c r="J24" s="271"/>
      <c r="K24" s="271"/>
      <c r="L24" s="271"/>
      <c r="M24" s="271"/>
      <c r="N24" s="271"/>
      <c r="O24" s="271"/>
      <c r="P24" s="271"/>
      <c r="Q24" s="271"/>
      <c r="R24" s="271"/>
      <c r="S24" s="271"/>
      <c r="T24" s="271"/>
      <c r="U24" s="271"/>
    </row>
    <row r="25" spans="2:21" s="119" customFormat="1" ht="16.5" customHeight="1" x14ac:dyDescent="0.3">
      <c r="B25" s="271"/>
      <c r="C25" s="271"/>
      <c r="D25" s="271"/>
      <c r="E25" s="271"/>
      <c r="G25" s="120"/>
      <c r="H25" s="204" t="s">
        <v>254</v>
      </c>
      <c r="I25" s="127"/>
      <c r="J25" s="127"/>
      <c r="K25" s="127"/>
      <c r="L25" s="127"/>
      <c r="M25" s="127"/>
      <c r="N25" s="127"/>
      <c r="O25" s="127"/>
      <c r="P25" s="127"/>
      <c r="Q25" s="127"/>
      <c r="R25" s="127"/>
      <c r="S25" s="127"/>
      <c r="T25" s="127"/>
      <c r="U25" s="127"/>
    </row>
    <row r="26" spans="2:21" s="119" customFormat="1" ht="13" customHeight="1" x14ac:dyDescent="0.3">
      <c r="B26" s="271"/>
      <c r="C26" s="271"/>
      <c r="D26" s="271"/>
      <c r="E26" s="271"/>
      <c r="G26" s="120"/>
    </row>
    <row r="27" spans="2:21" s="119" customFormat="1" ht="18.649999999999999" customHeight="1" x14ac:dyDescent="0.3">
      <c r="B27" s="271"/>
      <c r="C27" s="271"/>
      <c r="D27" s="271"/>
      <c r="E27" s="271"/>
      <c r="G27" s="120"/>
      <c r="H27" s="358" t="s">
        <v>103</v>
      </c>
      <c r="I27" s="358"/>
      <c r="J27" s="358"/>
      <c r="K27" s="358"/>
      <c r="L27" s="358"/>
      <c r="M27" s="358"/>
    </row>
    <row r="28" spans="2:21" s="119" customFormat="1" ht="85.5" customHeight="1" x14ac:dyDescent="0.3">
      <c r="B28" s="271"/>
      <c r="C28" s="271"/>
      <c r="D28" s="271"/>
      <c r="E28" s="271"/>
      <c r="G28" s="120"/>
      <c r="H28" s="267" t="s">
        <v>274</v>
      </c>
      <c r="I28" s="267"/>
      <c r="J28" s="267"/>
      <c r="K28" s="267"/>
      <c r="L28" s="267"/>
      <c r="M28" s="267"/>
      <c r="N28" s="267"/>
      <c r="O28" s="267"/>
      <c r="P28" s="267"/>
      <c r="Q28" s="267"/>
      <c r="R28" s="267"/>
      <c r="S28" s="267"/>
      <c r="T28" s="267"/>
      <c r="U28" s="267"/>
    </row>
    <row r="29" spans="2:21" s="119" customFormat="1" ht="149" customHeight="1" x14ac:dyDescent="0.3">
      <c r="B29" s="271" t="s">
        <v>277</v>
      </c>
      <c r="C29" s="271"/>
      <c r="D29" s="271"/>
      <c r="E29" s="271"/>
      <c r="G29" s="120"/>
      <c r="H29" s="267" t="s">
        <v>275</v>
      </c>
      <c r="I29" s="267"/>
      <c r="J29" s="267"/>
      <c r="K29" s="267"/>
      <c r="L29" s="267"/>
      <c r="M29" s="267"/>
      <c r="N29" s="267"/>
      <c r="O29" s="267"/>
      <c r="P29" s="267"/>
      <c r="Q29" s="267"/>
      <c r="R29" s="267"/>
      <c r="S29" s="267"/>
      <c r="T29" s="267"/>
      <c r="U29" s="267"/>
    </row>
    <row r="30" spans="2:21" s="119" customFormat="1" ht="19" customHeight="1" x14ac:dyDescent="0.3">
      <c r="G30" s="120"/>
      <c r="H30" s="359" t="s">
        <v>104</v>
      </c>
      <c r="I30" s="263"/>
      <c r="J30" s="263"/>
      <c r="K30" s="263"/>
      <c r="L30" s="263"/>
      <c r="M30" s="263"/>
      <c r="N30" s="263"/>
      <c r="O30" s="263"/>
      <c r="R30" s="121"/>
      <c r="S30" s="121"/>
    </row>
    <row r="31" spans="2:21" s="119" customFormat="1" ht="1.9" customHeight="1" x14ac:dyDescent="0.3">
      <c r="G31" s="120"/>
      <c r="R31" s="121"/>
      <c r="S31" s="121"/>
    </row>
    <row r="32" spans="2:21" s="119" customFormat="1" ht="336" customHeight="1" x14ac:dyDescent="0.3">
      <c r="G32" s="120"/>
      <c r="H32" s="267" t="s">
        <v>269</v>
      </c>
      <c r="I32" s="267"/>
      <c r="J32" s="267"/>
      <c r="K32" s="267"/>
      <c r="L32" s="267"/>
      <c r="M32" s="267"/>
      <c r="N32" s="267"/>
      <c r="O32" s="267"/>
      <c r="P32" s="267"/>
      <c r="Q32" s="267"/>
      <c r="R32" s="267"/>
      <c r="S32" s="267"/>
      <c r="T32" s="267"/>
    </row>
    <row r="33" spans="7:24" s="119" customFormat="1" ht="18.5" x14ac:dyDescent="0.3">
      <c r="G33" s="120"/>
      <c r="H33" s="358" t="s">
        <v>22</v>
      </c>
      <c r="I33" s="358"/>
      <c r="J33" s="358"/>
    </row>
    <row r="34" spans="7:24" s="119" customFormat="1" ht="45" customHeight="1" x14ac:dyDescent="0.3">
      <c r="G34" s="120"/>
      <c r="H34" s="267" t="s">
        <v>236</v>
      </c>
      <c r="I34" s="267"/>
      <c r="J34" s="267"/>
      <c r="K34" s="267"/>
      <c r="L34" s="267"/>
      <c r="M34" s="267"/>
      <c r="N34" s="267"/>
      <c r="O34" s="267"/>
      <c r="P34" s="267"/>
      <c r="Q34" s="267"/>
      <c r="R34" s="267"/>
      <c r="S34" s="267"/>
      <c r="T34" s="267"/>
      <c r="U34" s="267"/>
    </row>
    <row r="35" spans="7:24" s="119" customFormat="1" ht="15" customHeight="1" x14ac:dyDescent="0.3">
      <c r="G35" s="120"/>
    </row>
    <row r="36" spans="7:24" s="119" customFormat="1" x14ac:dyDescent="0.3">
      <c r="G36" s="120"/>
    </row>
    <row r="37" spans="7:24" s="119" customFormat="1" x14ac:dyDescent="0.3">
      <c r="G37" s="120"/>
    </row>
    <row r="38" spans="7:24" s="119" customFormat="1" ht="69.75" customHeight="1" x14ac:dyDescent="0.3">
      <c r="G38" s="120"/>
      <c r="H38" s="266"/>
      <c r="I38" s="266"/>
      <c r="J38" s="266"/>
      <c r="K38" s="266"/>
      <c r="L38" s="266"/>
      <c r="M38" s="266"/>
      <c r="N38" s="266"/>
      <c r="O38" s="266"/>
      <c r="P38" s="266"/>
      <c r="Q38" s="266"/>
      <c r="R38" s="266"/>
      <c r="S38" s="266"/>
      <c r="T38" s="266"/>
    </row>
    <row r="39" spans="7:24" s="119" customFormat="1" x14ac:dyDescent="0.3">
      <c r="G39" s="120"/>
    </row>
    <row r="40" spans="7:24" s="119" customFormat="1" x14ac:dyDescent="0.3">
      <c r="G40" s="120"/>
    </row>
    <row r="41" spans="7:24" s="119" customFormat="1" x14ac:dyDescent="0.3">
      <c r="G41" s="120"/>
    </row>
    <row r="42" spans="7:24" s="119" customFormat="1" x14ac:dyDescent="0.3">
      <c r="G42" s="120"/>
    </row>
    <row r="43" spans="7:24" s="119" customFormat="1" x14ac:dyDescent="0.3">
      <c r="G43" s="120"/>
    </row>
    <row r="44" spans="7:24" s="119" customFormat="1" x14ac:dyDescent="0.3">
      <c r="G44" s="120"/>
      <c r="H44" s="269"/>
      <c r="I44" s="269"/>
      <c r="J44" s="269"/>
      <c r="K44" s="269"/>
      <c r="L44" s="269"/>
      <c r="M44" s="269"/>
      <c r="N44" s="269"/>
      <c r="O44" s="269"/>
      <c r="P44" s="269"/>
      <c r="Q44" s="269"/>
      <c r="R44" s="269"/>
      <c r="S44" s="269"/>
      <c r="T44" s="269"/>
      <c r="U44" s="269"/>
      <c r="V44" s="269"/>
      <c r="W44" s="269"/>
    </row>
    <row r="45" spans="7:24" s="119" customFormat="1" x14ac:dyDescent="0.3">
      <c r="G45" s="120"/>
    </row>
    <row r="46" spans="7:24" s="119" customFormat="1" ht="30" customHeight="1" x14ac:dyDescent="0.3">
      <c r="G46" s="120"/>
      <c r="H46" s="266"/>
      <c r="I46" s="266"/>
      <c r="J46" s="266"/>
      <c r="K46" s="266"/>
      <c r="L46" s="266"/>
      <c r="M46" s="266"/>
      <c r="N46" s="266"/>
      <c r="O46" s="266"/>
      <c r="P46" s="266"/>
      <c r="Q46" s="266"/>
      <c r="R46" s="266"/>
      <c r="S46" s="266"/>
      <c r="T46" s="266"/>
      <c r="U46" s="266"/>
      <c r="V46" s="124"/>
      <c r="W46" s="124"/>
      <c r="X46" s="124"/>
    </row>
    <row r="47" spans="7:24" s="119" customFormat="1" ht="12.75" customHeight="1" x14ac:dyDescent="0.3">
      <c r="G47" s="120"/>
      <c r="H47" s="266"/>
      <c r="I47" s="266"/>
      <c r="J47" s="266"/>
      <c r="K47" s="266"/>
      <c r="L47" s="266"/>
      <c r="M47" s="266"/>
      <c r="N47" s="266"/>
      <c r="O47" s="266"/>
      <c r="P47" s="266"/>
      <c r="Q47" s="266"/>
      <c r="R47" s="266"/>
      <c r="S47" s="266"/>
      <c r="T47" s="266"/>
      <c r="U47" s="266"/>
      <c r="V47" s="121"/>
      <c r="W47" s="121"/>
      <c r="X47" s="121"/>
    </row>
    <row r="48" spans="7:24" s="119" customFormat="1" ht="12.75" customHeight="1" x14ac:dyDescent="0.3">
      <c r="G48" s="120"/>
      <c r="H48" s="266"/>
      <c r="I48" s="266"/>
      <c r="J48" s="266"/>
      <c r="K48" s="266"/>
      <c r="L48" s="266"/>
      <c r="M48" s="266"/>
      <c r="N48" s="266"/>
      <c r="O48" s="266"/>
      <c r="P48" s="266"/>
      <c r="Q48" s="266"/>
      <c r="R48" s="266"/>
      <c r="S48" s="266"/>
      <c r="T48" s="266"/>
      <c r="U48" s="266"/>
      <c r="V48" s="121"/>
      <c r="W48" s="121"/>
      <c r="X48" s="121"/>
    </row>
    <row r="49" spans="6:29" s="119" customFormat="1" ht="15" customHeight="1" x14ac:dyDescent="0.3">
      <c r="G49" s="120"/>
    </row>
    <row r="50" spans="6:29" s="119" customFormat="1" ht="18.75" customHeight="1" x14ac:dyDescent="0.3">
      <c r="G50" s="120"/>
      <c r="AC50" s="125"/>
    </row>
    <row r="51" spans="6:29" s="119" customFormat="1" x14ac:dyDescent="0.3">
      <c r="G51" s="120"/>
      <c r="AC51" s="125"/>
    </row>
    <row r="52" spans="6:29" s="119" customFormat="1" ht="40.5" customHeight="1" x14ac:dyDescent="0.3">
      <c r="G52" s="120"/>
      <c r="AC52" s="125"/>
    </row>
    <row r="53" spans="6:29" s="119" customFormat="1" x14ac:dyDescent="0.3">
      <c r="G53" s="120"/>
    </row>
    <row r="54" spans="6:29" s="119" customFormat="1" ht="18.75" customHeight="1" x14ac:dyDescent="0.3">
      <c r="G54" s="120"/>
    </row>
    <row r="55" spans="6:29" s="119" customFormat="1" x14ac:dyDescent="0.3">
      <c r="G55" s="120"/>
    </row>
    <row r="56" spans="6:29" s="119" customFormat="1" ht="230.25" customHeight="1" x14ac:dyDescent="0.3">
      <c r="G56" s="120"/>
    </row>
    <row r="57" spans="6:29" s="119" customFormat="1" ht="18.75" customHeight="1" x14ac:dyDescent="0.3">
      <c r="G57" s="120"/>
    </row>
    <row r="58" spans="6:29" s="119" customFormat="1" ht="33.75" customHeight="1" x14ac:dyDescent="0.3">
      <c r="G58" s="120"/>
      <c r="V58" s="121"/>
      <c r="W58" s="121"/>
    </row>
    <row r="59" spans="6:29" s="119" customFormat="1" x14ac:dyDescent="0.3">
      <c r="G59" s="120"/>
    </row>
    <row r="60" spans="6:29" s="119" customFormat="1" x14ac:dyDescent="0.3">
      <c r="G60" s="120"/>
    </row>
    <row r="61" spans="6:29" s="119" customFormat="1" x14ac:dyDescent="0.3">
      <c r="G61" s="120"/>
    </row>
    <row r="62" spans="6:29" s="119" customFormat="1" x14ac:dyDescent="0.3">
      <c r="F62" s="126"/>
      <c r="H62" s="127"/>
      <c r="I62" s="127"/>
      <c r="J62" s="127"/>
      <c r="K62" s="127"/>
      <c r="L62" s="127"/>
      <c r="M62" s="127"/>
      <c r="N62" s="127"/>
      <c r="O62" s="127"/>
      <c r="P62" s="127"/>
      <c r="Q62" s="127"/>
      <c r="R62" s="127"/>
      <c r="S62" s="127"/>
      <c r="T62" s="127"/>
      <c r="U62" s="127"/>
    </row>
    <row r="63" spans="6:29" s="119" customFormat="1" x14ac:dyDescent="0.3">
      <c r="F63" s="126"/>
      <c r="H63" s="127"/>
      <c r="I63" s="127"/>
      <c r="J63" s="127"/>
      <c r="K63" s="127"/>
      <c r="L63" s="127"/>
      <c r="M63" s="127"/>
      <c r="N63" s="127"/>
      <c r="O63" s="127"/>
      <c r="P63" s="127"/>
      <c r="Q63" s="127"/>
      <c r="R63" s="127"/>
      <c r="S63" s="127"/>
      <c r="T63" s="127"/>
      <c r="U63" s="127"/>
    </row>
    <row r="64" spans="6:29" s="119" customFormat="1" x14ac:dyDescent="0.3">
      <c r="F64" s="126"/>
      <c r="H64" s="127"/>
      <c r="I64" s="127"/>
      <c r="J64" s="127"/>
      <c r="K64" s="127"/>
      <c r="L64" s="127"/>
      <c r="M64" s="127"/>
      <c r="N64" s="127"/>
      <c r="O64" s="127"/>
      <c r="P64" s="127"/>
      <c r="Q64" s="127"/>
      <c r="R64" s="127"/>
      <c r="S64" s="127"/>
      <c r="T64" s="127"/>
      <c r="U64" s="127"/>
    </row>
    <row r="65" spans="8:21" s="119" customFormat="1" x14ac:dyDescent="0.3">
      <c r="H65" s="127"/>
      <c r="I65" s="127"/>
      <c r="J65" s="127"/>
      <c r="K65" s="127"/>
      <c r="L65" s="127"/>
      <c r="M65" s="127"/>
      <c r="N65" s="127"/>
      <c r="O65" s="127"/>
      <c r="P65" s="127"/>
      <c r="Q65" s="127"/>
      <c r="R65" s="127"/>
      <c r="S65" s="127"/>
      <c r="T65" s="127"/>
      <c r="U65" s="127"/>
    </row>
    <row r="66" spans="8:21" s="119" customFormat="1" x14ac:dyDescent="0.3">
      <c r="H66" s="127"/>
      <c r="I66" s="127"/>
      <c r="J66" s="127"/>
      <c r="K66" s="127"/>
      <c r="L66" s="127"/>
      <c r="M66" s="127"/>
      <c r="N66" s="127"/>
      <c r="O66" s="127"/>
      <c r="P66" s="127"/>
      <c r="Q66" s="127"/>
      <c r="R66" s="127"/>
      <c r="S66" s="127"/>
      <c r="T66" s="127"/>
      <c r="U66" s="127"/>
    </row>
    <row r="67" spans="8:21" s="119" customFormat="1" x14ac:dyDescent="0.3">
      <c r="H67" s="127"/>
      <c r="I67" s="127"/>
      <c r="J67" s="127"/>
      <c r="K67" s="127"/>
      <c r="L67" s="127"/>
      <c r="M67" s="127"/>
      <c r="N67" s="127"/>
      <c r="O67" s="127"/>
      <c r="P67" s="127"/>
      <c r="Q67" s="127"/>
      <c r="R67" s="127"/>
      <c r="S67" s="127"/>
      <c r="T67" s="127"/>
      <c r="U67" s="127"/>
    </row>
    <row r="68" spans="8:21" s="119" customFormat="1" x14ac:dyDescent="0.3">
      <c r="H68" s="127"/>
      <c r="I68" s="127"/>
      <c r="J68" s="127"/>
      <c r="K68" s="127"/>
      <c r="L68" s="127"/>
      <c r="M68" s="127"/>
      <c r="N68" s="127"/>
      <c r="O68" s="127"/>
      <c r="P68" s="127"/>
      <c r="Q68" s="127"/>
      <c r="R68" s="127"/>
      <c r="S68" s="127"/>
      <c r="T68" s="127"/>
      <c r="U68" s="127"/>
    </row>
    <row r="69" spans="8:21" s="119" customFormat="1" x14ac:dyDescent="0.3">
      <c r="H69" s="127"/>
      <c r="I69" s="127"/>
      <c r="J69" s="127"/>
      <c r="K69" s="127"/>
      <c r="L69" s="127"/>
      <c r="M69" s="127"/>
      <c r="N69" s="127"/>
      <c r="O69" s="127"/>
      <c r="P69" s="127"/>
      <c r="Q69" s="127"/>
      <c r="R69" s="127"/>
      <c r="S69" s="127"/>
      <c r="T69" s="127"/>
      <c r="U69" s="127"/>
    </row>
    <row r="70" spans="8:21" s="119" customFormat="1" x14ac:dyDescent="0.3">
      <c r="H70" s="127"/>
      <c r="I70" s="127"/>
      <c r="J70" s="127"/>
      <c r="K70" s="127"/>
      <c r="L70" s="127"/>
      <c r="M70" s="127"/>
      <c r="N70" s="127"/>
      <c r="O70" s="127"/>
      <c r="P70" s="127"/>
      <c r="Q70" s="127"/>
      <c r="R70" s="127"/>
      <c r="S70" s="127"/>
      <c r="T70" s="127"/>
      <c r="U70" s="127"/>
    </row>
    <row r="71" spans="8:21" s="119" customFormat="1" x14ac:dyDescent="0.3">
      <c r="H71" s="127"/>
      <c r="I71" s="127"/>
      <c r="J71" s="127"/>
      <c r="K71" s="127"/>
      <c r="L71" s="127"/>
      <c r="M71" s="127"/>
      <c r="N71" s="127"/>
      <c r="O71" s="127"/>
      <c r="P71" s="127"/>
      <c r="Q71" s="127"/>
      <c r="R71" s="127"/>
      <c r="S71" s="127"/>
      <c r="T71" s="127"/>
      <c r="U71" s="127"/>
    </row>
    <row r="72" spans="8:21" s="119" customFormat="1" x14ac:dyDescent="0.3">
      <c r="H72" s="127"/>
      <c r="I72" s="127"/>
      <c r="J72" s="127"/>
      <c r="K72" s="127"/>
      <c r="L72" s="127"/>
      <c r="M72" s="127"/>
      <c r="N72" s="127"/>
      <c r="O72" s="127"/>
      <c r="P72" s="127"/>
      <c r="Q72" s="127"/>
      <c r="R72" s="127"/>
      <c r="S72" s="127"/>
      <c r="T72" s="127"/>
      <c r="U72" s="127"/>
    </row>
    <row r="73" spans="8:21" s="119" customFormat="1" x14ac:dyDescent="0.3">
      <c r="H73" s="127"/>
      <c r="I73" s="127"/>
      <c r="J73" s="127"/>
      <c r="K73" s="127"/>
      <c r="L73" s="127"/>
      <c r="M73" s="127"/>
      <c r="N73" s="127"/>
      <c r="O73" s="127"/>
      <c r="P73" s="127"/>
      <c r="Q73" s="127"/>
      <c r="R73" s="127"/>
      <c r="S73" s="127"/>
      <c r="T73" s="127"/>
      <c r="U73" s="127"/>
    </row>
    <row r="74" spans="8:21" s="119" customFormat="1" x14ac:dyDescent="0.3">
      <c r="H74" s="127"/>
      <c r="I74" s="127"/>
      <c r="J74" s="127"/>
      <c r="K74" s="127"/>
      <c r="L74" s="127"/>
      <c r="M74" s="127"/>
      <c r="N74" s="127"/>
      <c r="O74" s="127"/>
      <c r="P74" s="127"/>
      <c r="Q74" s="127"/>
      <c r="R74" s="127"/>
      <c r="S74" s="127"/>
      <c r="T74" s="127"/>
      <c r="U74" s="127"/>
    </row>
    <row r="75" spans="8:21" s="119" customFormat="1" x14ac:dyDescent="0.3">
      <c r="H75" s="127"/>
      <c r="I75" s="127"/>
      <c r="J75" s="127"/>
      <c r="K75" s="127"/>
      <c r="L75" s="127"/>
      <c r="M75" s="127"/>
      <c r="N75" s="127"/>
      <c r="O75" s="127"/>
      <c r="P75" s="127"/>
      <c r="Q75" s="127"/>
      <c r="R75" s="127"/>
      <c r="S75" s="127"/>
      <c r="T75" s="127"/>
      <c r="U75" s="127"/>
    </row>
    <row r="76" spans="8:21" s="119" customFormat="1" x14ac:dyDescent="0.3">
      <c r="H76" s="127"/>
      <c r="I76" s="127"/>
      <c r="J76" s="127"/>
      <c r="K76" s="127"/>
      <c r="L76" s="127"/>
      <c r="M76" s="127"/>
      <c r="N76" s="127"/>
      <c r="O76" s="127"/>
      <c r="P76" s="127"/>
      <c r="Q76" s="127"/>
      <c r="R76" s="127"/>
      <c r="S76" s="127"/>
      <c r="T76" s="127"/>
      <c r="U76" s="127"/>
    </row>
    <row r="77" spans="8:21" s="119" customFormat="1" ht="11.25" customHeight="1" x14ac:dyDescent="0.3">
      <c r="H77" s="127"/>
      <c r="I77" s="127"/>
      <c r="J77" s="127"/>
      <c r="K77" s="127"/>
      <c r="L77" s="127"/>
      <c r="M77" s="127"/>
      <c r="N77" s="127"/>
      <c r="O77" s="127"/>
      <c r="P77" s="127"/>
      <c r="Q77" s="127"/>
      <c r="R77" s="127"/>
      <c r="S77" s="127"/>
      <c r="T77" s="127"/>
      <c r="U77" s="127"/>
    </row>
    <row r="78" spans="8:21" s="119" customFormat="1" x14ac:dyDescent="0.3">
      <c r="H78" s="127"/>
      <c r="I78" s="127"/>
      <c r="J78" s="127"/>
      <c r="K78" s="127"/>
      <c r="L78" s="127"/>
      <c r="M78" s="127"/>
      <c r="N78" s="127"/>
      <c r="O78" s="127"/>
      <c r="P78" s="127"/>
      <c r="Q78" s="127"/>
      <c r="R78" s="127"/>
      <c r="S78" s="127"/>
      <c r="T78" s="127"/>
      <c r="U78" s="127"/>
    </row>
    <row r="79" spans="8:21" s="119" customFormat="1" x14ac:dyDescent="0.3">
      <c r="H79" s="127"/>
      <c r="I79" s="127"/>
      <c r="J79" s="127"/>
      <c r="K79" s="127"/>
      <c r="L79" s="127"/>
      <c r="M79" s="127"/>
      <c r="N79" s="127"/>
      <c r="O79" s="127"/>
      <c r="P79" s="127"/>
      <c r="Q79" s="127"/>
      <c r="R79" s="127"/>
      <c r="S79" s="127"/>
      <c r="T79" s="127"/>
      <c r="U79" s="127"/>
    </row>
    <row r="80" spans="8:21" s="119" customFormat="1" x14ac:dyDescent="0.3">
      <c r="H80" s="127"/>
      <c r="I80" s="127"/>
      <c r="J80" s="127"/>
      <c r="K80" s="127"/>
      <c r="L80" s="127"/>
      <c r="M80" s="127"/>
      <c r="N80" s="127"/>
      <c r="O80" s="127"/>
      <c r="P80" s="127"/>
      <c r="Q80" s="127"/>
      <c r="R80" s="127"/>
      <c r="S80" s="127"/>
      <c r="T80" s="127"/>
      <c r="U80" s="127"/>
    </row>
    <row r="81" spans="1:26" s="119" customFormat="1" x14ac:dyDescent="0.3">
      <c r="H81" s="127"/>
      <c r="I81" s="127"/>
      <c r="J81" s="127"/>
      <c r="K81" s="127"/>
      <c r="L81" s="127"/>
      <c r="M81" s="127"/>
      <c r="N81" s="127"/>
      <c r="O81" s="127"/>
      <c r="P81" s="127"/>
      <c r="Q81" s="127"/>
      <c r="R81" s="127"/>
      <c r="S81" s="127"/>
      <c r="T81" s="127"/>
      <c r="U81" s="127"/>
    </row>
    <row r="82" spans="1:26" s="119" customFormat="1" x14ac:dyDescent="0.3">
      <c r="H82" s="127"/>
      <c r="I82" s="127"/>
      <c r="J82" s="127"/>
      <c r="K82" s="127"/>
      <c r="L82" s="127"/>
      <c r="M82" s="127"/>
      <c r="N82" s="127"/>
      <c r="O82" s="127"/>
      <c r="P82" s="127"/>
      <c r="Q82" s="127"/>
      <c r="R82" s="127"/>
      <c r="S82" s="127"/>
      <c r="T82" s="127"/>
      <c r="U82" s="127"/>
    </row>
    <row r="83" spans="1:26" x14ac:dyDescent="0.3">
      <c r="G83" s="119"/>
      <c r="H83" s="127"/>
      <c r="I83" s="127"/>
      <c r="J83" s="127"/>
      <c r="K83" s="127"/>
      <c r="L83" s="127"/>
      <c r="M83" s="127"/>
      <c r="N83" s="127"/>
      <c r="O83" s="127"/>
      <c r="P83" s="127"/>
      <c r="Q83" s="127"/>
      <c r="R83" s="127"/>
      <c r="S83" s="127"/>
      <c r="T83" s="127"/>
      <c r="U83" s="127"/>
      <c r="V83" s="119"/>
      <c r="W83" s="119"/>
      <c r="X83" s="119"/>
      <c r="Y83" s="119"/>
      <c r="Z83" s="119"/>
    </row>
    <row r="84" spans="1:26" x14ac:dyDescent="0.3">
      <c r="G84" s="119"/>
      <c r="H84" s="127"/>
      <c r="I84" s="127"/>
      <c r="J84" s="127"/>
      <c r="K84" s="127"/>
      <c r="L84" s="127"/>
      <c r="M84" s="127"/>
      <c r="N84" s="127"/>
      <c r="O84" s="127"/>
      <c r="P84" s="127"/>
      <c r="Q84" s="127"/>
      <c r="R84" s="127"/>
      <c r="S84" s="127"/>
      <c r="T84" s="127"/>
      <c r="U84" s="127"/>
      <c r="V84" s="119"/>
      <c r="W84" s="119"/>
      <c r="X84" s="119"/>
      <c r="Y84" s="119"/>
      <c r="Z84" s="119"/>
    </row>
    <row r="85" spans="1:26" x14ac:dyDescent="0.3">
      <c r="A85" s="119"/>
      <c r="B85" s="119"/>
      <c r="C85" s="119"/>
      <c r="D85" s="119"/>
      <c r="E85" s="119"/>
      <c r="F85" s="119"/>
      <c r="G85" s="119"/>
      <c r="H85" s="127"/>
      <c r="I85" s="127"/>
      <c r="J85" s="127"/>
      <c r="K85" s="127"/>
      <c r="L85" s="127"/>
      <c r="M85" s="127"/>
      <c r="N85" s="127"/>
      <c r="O85" s="127"/>
      <c r="P85" s="127"/>
      <c r="Q85" s="127"/>
      <c r="R85" s="127"/>
      <c r="S85" s="127"/>
      <c r="T85" s="127"/>
      <c r="U85" s="127"/>
      <c r="V85" s="119"/>
      <c r="W85" s="119"/>
      <c r="X85" s="119"/>
      <c r="Y85" s="119"/>
      <c r="Z85" s="119"/>
    </row>
    <row r="86" spans="1:26" x14ac:dyDescent="0.3">
      <c r="A86" s="119"/>
      <c r="B86" s="119"/>
      <c r="C86" s="119"/>
      <c r="D86" s="119"/>
      <c r="E86" s="119"/>
      <c r="F86" s="119"/>
      <c r="G86" s="119"/>
      <c r="H86" s="127"/>
      <c r="I86" s="127"/>
      <c r="J86" s="127"/>
      <c r="K86" s="127"/>
      <c r="L86" s="127"/>
      <c r="M86" s="127"/>
      <c r="N86" s="127"/>
      <c r="O86" s="127"/>
      <c r="P86" s="127"/>
      <c r="Q86" s="127"/>
      <c r="R86" s="127"/>
      <c r="S86" s="127"/>
      <c r="T86" s="127"/>
      <c r="U86" s="127"/>
      <c r="V86" s="119"/>
      <c r="W86" s="119"/>
      <c r="X86" s="119"/>
      <c r="Y86" s="119"/>
      <c r="Z86" s="119"/>
    </row>
    <row r="87" spans="1:26" x14ac:dyDescent="0.3">
      <c r="A87" s="119"/>
      <c r="B87" s="119"/>
      <c r="C87" s="119"/>
      <c r="D87" s="119"/>
      <c r="E87" s="119"/>
      <c r="F87" s="119"/>
      <c r="G87" s="119"/>
      <c r="H87" s="127"/>
      <c r="I87" s="127"/>
      <c r="J87" s="127"/>
      <c r="K87" s="127"/>
      <c r="L87" s="127"/>
      <c r="M87" s="127"/>
      <c r="N87" s="127"/>
      <c r="O87" s="127"/>
      <c r="P87" s="127"/>
      <c r="Q87" s="127"/>
      <c r="R87" s="127"/>
      <c r="S87" s="127"/>
      <c r="T87" s="127"/>
      <c r="U87" s="127"/>
      <c r="V87" s="119"/>
      <c r="W87" s="119"/>
      <c r="X87" s="119"/>
      <c r="Y87" s="119"/>
      <c r="Z87" s="119"/>
    </row>
    <row r="88" spans="1:26" x14ac:dyDescent="0.3">
      <c r="A88" s="119"/>
      <c r="B88" s="119"/>
      <c r="C88" s="119"/>
      <c r="D88" s="119"/>
      <c r="E88" s="119"/>
      <c r="F88" s="119"/>
      <c r="G88" s="119"/>
      <c r="H88" s="127"/>
      <c r="I88" s="127"/>
      <c r="J88" s="127"/>
      <c r="K88" s="127"/>
      <c r="L88" s="127"/>
      <c r="M88" s="127"/>
      <c r="N88" s="127"/>
      <c r="O88" s="127"/>
      <c r="P88" s="127"/>
      <c r="Q88" s="127"/>
      <c r="R88" s="127"/>
      <c r="S88" s="127"/>
      <c r="T88" s="127"/>
      <c r="U88" s="127"/>
      <c r="V88" s="119"/>
      <c r="W88" s="119"/>
      <c r="X88" s="119"/>
      <c r="Y88" s="119"/>
      <c r="Z88" s="119"/>
    </row>
    <row r="89" spans="1:26" x14ac:dyDescent="0.3">
      <c r="A89" s="119"/>
      <c r="B89" s="119"/>
      <c r="C89" s="119"/>
      <c r="D89" s="119"/>
      <c r="E89" s="119"/>
      <c r="F89" s="119"/>
      <c r="G89" s="119"/>
      <c r="H89" s="127"/>
      <c r="I89" s="127"/>
      <c r="J89" s="127"/>
      <c r="K89" s="127"/>
      <c r="L89" s="127"/>
      <c r="M89" s="127"/>
      <c r="N89" s="127"/>
      <c r="O89" s="127"/>
      <c r="P89" s="127"/>
      <c r="Q89" s="127"/>
      <c r="R89" s="127"/>
      <c r="S89" s="127"/>
      <c r="T89" s="127"/>
      <c r="U89" s="127"/>
      <c r="V89" s="119"/>
      <c r="W89" s="119"/>
      <c r="X89" s="119"/>
      <c r="Y89" s="119"/>
      <c r="Z89" s="119"/>
    </row>
    <row r="90" spans="1:26" x14ac:dyDescent="0.3">
      <c r="A90" s="119"/>
      <c r="B90" s="119"/>
      <c r="C90" s="119"/>
      <c r="D90" s="119"/>
      <c r="E90" s="119"/>
      <c r="F90" s="119"/>
      <c r="G90" s="119"/>
      <c r="H90" s="127"/>
      <c r="I90" s="127"/>
      <c r="J90" s="127"/>
      <c r="K90" s="127"/>
      <c r="L90" s="127"/>
      <c r="M90" s="127"/>
      <c r="N90" s="127"/>
      <c r="O90" s="127"/>
      <c r="P90" s="127"/>
      <c r="Q90" s="127"/>
      <c r="R90" s="127"/>
      <c r="S90" s="127"/>
      <c r="T90" s="127"/>
      <c r="U90" s="127"/>
      <c r="V90" s="119"/>
      <c r="W90" s="119"/>
      <c r="X90" s="119"/>
      <c r="Y90" s="119"/>
      <c r="Z90" s="119"/>
    </row>
    <row r="91" spans="1:26" x14ac:dyDescent="0.3">
      <c r="A91" s="119"/>
      <c r="B91" s="119"/>
      <c r="C91" s="119"/>
      <c r="D91" s="119"/>
      <c r="E91" s="119"/>
      <c r="F91" s="119"/>
      <c r="G91" s="119"/>
      <c r="H91" s="127"/>
      <c r="I91" s="127"/>
      <c r="J91" s="127"/>
      <c r="K91" s="127"/>
      <c r="L91" s="127"/>
      <c r="M91" s="127"/>
      <c r="N91" s="127"/>
      <c r="O91" s="127"/>
      <c r="P91" s="127"/>
      <c r="Q91" s="127"/>
      <c r="R91" s="127"/>
      <c r="S91" s="127"/>
      <c r="T91" s="127"/>
      <c r="U91" s="127"/>
      <c r="V91" s="119"/>
      <c r="W91" s="119"/>
      <c r="X91" s="119"/>
      <c r="Y91" s="119"/>
      <c r="Z91" s="119"/>
    </row>
    <row r="92" spans="1:26" x14ac:dyDescent="0.3">
      <c r="A92" s="119"/>
      <c r="B92" s="119"/>
      <c r="C92" s="119"/>
      <c r="D92" s="119"/>
      <c r="E92" s="119"/>
      <c r="F92" s="119"/>
      <c r="G92" s="119"/>
      <c r="H92" s="127"/>
      <c r="I92" s="127"/>
      <c r="J92" s="127"/>
      <c r="K92" s="127"/>
      <c r="L92" s="127"/>
      <c r="M92" s="127"/>
      <c r="N92" s="127"/>
      <c r="O92" s="127"/>
      <c r="P92" s="127"/>
      <c r="Q92" s="127"/>
      <c r="R92" s="127"/>
      <c r="S92" s="127"/>
      <c r="T92" s="127"/>
      <c r="U92" s="127"/>
      <c r="V92" s="119"/>
      <c r="W92" s="119"/>
      <c r="X92" s="119"/>
      <c r="Y92" s="119"/>
      <c r="Z92" s="119"/>
    </row>
    <row r="93" spans="1:26" ht="18.5" x14ac:dyDescent="0.3">
      <c r="A93" s="119"/>
      <c r="B93" s="119"/>
      <c r="C93" s="119"/>
      <c r="D93" s="119"/>
      <c r="E93" s="119"/>
      <c r="F93" s="119"/>
      <c r="G93" s="119"/>
      <c r="H93" s="268"/>
      <c r="I93" s="268"/>
      <c r="J93" s="268"/>
      <c r="K93" s="119"/>
      <c r="L93" s="119"/>
      <c r="M93" s="119"/>
      <c r="N93" s="119"/>
      <c r="O93" s="119"/>
      <c r="P93" s="119"/>
      <c r="Q93" s="119"/>
      <c r="R93" s="119"/>
      <c r="S93" s="119"/>
      <c r="T93" s="119"/>
      <c r="U93" s="119"/>
      <c r="V93" s="119"/>
      <c r="W93" s="119"/>
      <c r="X93" s="119"/>
      <c r="Y93" s="119"/>
      <c r="Z93" s="119"/>
    </row>
    <row r="94" spans="1:26" x14ac:dyDescent="0.3">
      <c r="A94" s="119"/>
      <c r="B94" s="119"/>
      <c r="C94" s="119"/>
      <c r="D94" s="119"/>
      <c r="E94" s="119"/>
      <c r="F94" s="119"/>
      <c r="G94" s="119"/>
      <c r="H94" s="267"/>
      <c r="I94" s="267"/>
      <c r="J94" s="267"/>
      <c r="K94" s="267"/>
      <c r="L94" s="267"/>
      <c r="M94" s="267"/>
      <c r="N94" s="267"/>
      <c r="O94" s="267"/>
      <c r="P94" s="267"/>
      <c r="Q94" s="267"/>
      <c r="R94" s="267"/>
      <c r="S94" s="267"/>
      <c r="T94" s="267"/>
      <c r="U94" s="267"/>
      <c r="V94" s="267"/>
      <c r="W94" s="267"/>
      <c r="X94" s="119"/>
      <c r="Y94" s="119"/>
      <c r="Z94" s="119"/>
    </row>
    <row r="95" spans="1:26" x14ac:dyDescent="0.3">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spans="1:26" x14ac:dyDescent="0.3">
      <c r="A96" s="119"/>
      <c r="B96" s="119"/>
      <c r="C96" s="119"/>
      <c r="D96" s="119"/>
      <c r="E96" s="119"/>
      <c r="F96" s="119"/>
      <c r="G96" s="119"/>
      <c r="H96" s="269"/>
      <c r="I96" s="269"/>
      <c r="J96" s="269"/>
      <c r="K96" s="269"/>
      <c r="L96" s="269"/>
      <c r="M96" s="269"/>
      <c r="N96" s="269"/>
      <c r="O96" s="269"/>
      <c r="P96" s="269"/>
      <c r="Q96" s="269"/>
      <c r="R96" s="269"/>
      <c r="S96" s="269"/>
      <c r="T96" s="269"/>
      <c r="U96" s="269"/>
      <c r="V96" s="269"/>
      <c r="W96" s="269"/>
      <c r="X96" s="119"/>
      <c r="Y96" s="119"/>
      <c r="Z96" s="119"/>
    </row>
    <row r="97" spans="1:26" x14ac:dyDescent="0.3">
      <c r="A97" s="119"/>
      <c r="B97" s="119"/>
      <c r="C97" s="119"/>
      <c r="D97" s="119"/>
      <c r="E97" s="119"/>
      <c r="F97" s="119"/>
      <c r="G97" s="119"/>
      <c r="H97" s="129"/>
      <c r="I97" s="129"/>
      <c r="J97" s="129"/>
      <c r="K97" s="129"/>
      <c r="L97" s="129"/>
      <c r="M97" s="129"/>
      <c r="N97" s="129"/>
      <c r="O97" s="129"/>
      <c r="P97" s="129"/>
      <c r="Q97" s="129"/>
      <c r="R97" s="129"/>
      <c r="S97" s="129"/>
      <c r="T97" s="129"/>
      <c r="U97" s="129"/>
      <c r="V97" s="129"/>
      <c r="W97" s="129"/>
      <c r="X97" s="119"/>
      <c r="Y97" s="119"/>
      <c r="Z97" s="119"/>
    </row>
    <row r="98" spans="1:26" x14ac:dyDescent="0.3">
      <c r="A98" s="119"/>
      <c r="B98" s="119"/>
      <c r="C98" s="119"/>
      <c r="D98" s="119"/>
      <c r="E98" s="119"/>
      <c r="F98" s="119"/>
      <c r="G98" s="119"/>
      <c r="H98" s="129"/>
      <c r="I98" s="129"/>
      <c r="J98" s="129"/>
      <c r="K98" s="129"/>
      <c r="L98" s="129"/>
      <c r="M98" s="129"/>
      <c r="N98" s="129"/>
      <c r="O98" s="129"/>
      <c r="P98" s="129"/>
      <c r="Q98" s="129"/>
      <c r="R98" s="129"/>
      <c r="S98" s="129"/>
      <c r="T98" s="129"/>
      <c r="U98" s="129"/>
      <c r="V98" s="129"/>
      <c r="W98" s="129"/>
      <c r="X98" s="119"/>
      <c r="Y98" s="119"/>
      <c r="Z98" s="119"/>
    </row>
    <row r="99" spans="1:26" x14ac:dyDescent="0.3">
      <c r="A99" s="119"/>
      <c r="B99" s="119"/>
      <c r="C99" s="119"/>
      <c r="D99" s="119"/>
      <c r="E99" s="119"/>
      <c r="F99" s="119"/>
      <c r="G99" s="119"/>
      <c r="H99" s="129"/>
      <c r="I99" s="129"/>
      <c r="J99" s="129"/>
      <c r="K99" s="129"/>
      <c r="L99" s="129"/>
      <c r="M99" s="129"/>
      <c r="N99" s="129"/>
      <c r="O99" s="129"/>
      <c r="P99" s="129"/>
      <c r="Q99" s="129"/>
      <c r="R99" s="129"/>
      <c r="S99" s="129"/>
      <c r="T99" s="129"/>
      <c r="U99" s="129"/>
      <c r="V99" s="129"/>
      <c r="W99" s="129"/>
      <c r="X99" s="119"/>
      <c r="Y99" s="119"/>
      <c r="Z99" s="119"/>
    </row>
    <row r="100" spans="1:26" x14ac:dyDescent="0.3">
      <c r="A100" s="119"/>
      <c r="B100" s="119"/>
      <c r="C100" s="119"/>
      <c r="D100" s="119"/>
      <c r="E100" s="119"/>
      <c r="F100" s="119"/>
      <c r="G100" s="119"/>
      <c r="H100" s="129"/>
      <c r="I100" s="129"/>
      <c r="J100" s="129"/>
      <c r="K100" s="129"/>
      <c r="L100" s="129"/>
      <c r="M100" s="129"/>
      <c r="N100" s="129"/>
      <c r="O100" s="129"/>
      <c r="P100" s="129"/>
      <c r="Q100" s="129"/>
      <c r="R100" s="129"/>
      <c r="S100" s="129"/>
      <c r="T100" s="129"/>
      <c r="U100" s="129"/>
      <c r="V100" s="129"/>
      <c r="W100" s="129"/>
      <c r="X100" s="119"/>
      <c r="Y100" s="119"/>
      <c r="Z100" s="119"/>
    </row>
    <row r="101" spans="1:26" x14ac:dyDescent="0.3">
      <c r="A101" s="119"/>
      <c r="B101" s="119"/>
      <c r="C101" s="119"/>
      <c r="D101" s="119"/>
      <c r="E101" s="119"/>
      <c r="F101" s="119"/>
      <c r="G101" s="119"/>
      <c r="H101" s="129"/>
      <c r="I101" s="129"/>
      <c r="J101" s="129"/>
      <c r="K101" s="129"/>
      <c r="L101" s="129"/>
      <c r="M101" s="129"/>
      <c r="N101" s="129"/>
      <c r="O101" s="129"/>
      <c r="P101" s="129"/>
      <c r="Q101" s="129"/>
      <c r="R101" s="129"/>
      <c r="S101" s="129"/>
      <c r="T101" s="129"/>
      <c r="U101" s="129"/>
      <c r="V101" s="129"/>
      <c r="W101" s="129"/>
      <c r="X101" s="119"/>
      <c r="Y101" s="119"/>
      <c r="Z101" s="119"/>
    </row>
    <row r="102" spans="1:26" x14ac:dyDescent="0.3">
      <c r="A102" s="119"/>
      <c r="B102" s="119"/>
      <c r="C102" s="119"/>
      <c r="D102" s="119"/>
      <c r="E102" s="119"/>
      <c r="F102" s="119"/>
      <c r="G102" s="119"/>
      <c r="H102" s="129"/>
      <c r="I102" s="129"/>
      <c r="J102" s="129"/>
      <c r="K102" s="129"/>
      <c r="L102" s="129"/>
      <c r="M102" s="129"/>
      <c r="N102" s="129"/>
      <c r="O102" s="129"/>
      <c r="P102" s="129"/>
      <c r="Q102" s="129"/>
      <c r="R102" s="129"/>
      <c r="S102" s="129"/>
      <c r="T102" s="129"/>
      <c r="U102" s="129"/>
      <c r="V102" s="129"/>
      <c r="W102" s="129"/>
      <c r="X102" s="119"/>
      <c r="Y102" s="119"/>
      <c r="Z102" s="119"/>
    </row>
    <row r="103" spans="1:26" x14ac:dyDescent="0.3">
      <c r="A103" s="119"/>
      <c r="B103" s="119"/>
      <c r="C103" s="119"/>
      <c r="D103" s="119"/>
      <c r="E103" s="119"/>
      <c r="F103" s="119"/>
      <c r="G103" s="119"/>
      <c r="H103" s="129"/>
      <c r="I103" s="129"/>
      <c r="J103" s="129"/>
      <c r="K103" s="129"/>
      <c r="L103" s="129"/>
      <c r="M103" s="129"/>
      <c r="N103" s="129"/>
      <c r="O103" s="129"/>
      <c r="P103" s="129"/>
      <c r="Q103" s="129"/>
      <c r="R103" s="129"/>
      <c r="S103" s="129"/>
      <c r="T103" s="129"/>
      <c r="U103" s="129"/>
      <c r="V103" s="129"/>
      <c r="W103" s="129"/>
      <c r="X103" s="119"/>
      <c r="Y103" s="119"/>
      <c r="Z103" s="119"/>
    </row>
    <row r="104" spans="1:26" x14ac:dyDescent="0.3">
      <c r="A104" s="119"/>
      <c r="B104" s="119"/>
      <c r="C104" s="119"/>
      <c r="D104" s="119"/>
      <c r="E104" s="119"/>
      <c r="F104" s="119"/>
      <c r="G104" s="119"/>
      <c r="H104" s="129"/>
      <c r="I104" s="129"/>
      <c r="J104" s="129"/>
      <c r="K104" s="129"/>
      <c r="L104" s="129"/>
      <c r="M104" s="129"/>
      <c r="N104" s="129"/>
      <c r="O104" s="129"/>
      <c r="P104" s="129"/>
      <c r="Q104" s="129"/>
      <c r="R104" s="129"/>
      <c r="S104" s="129"/>
      <c r="T104" s="129"/>
      <c r="U104" s="129"/>
      <c r="V104" s="129"/>
      <c r="W104" s="129"/>
      <c r="X104" s="119"/>
      <c r="Y104" s="119"/>
      <c r="Z104" s="119"/>
    </row>
    <row r="105" spans="1:26" x14ac:dyDescent="0.3">
      <c r="A105" s="119"/>
      <c r="B105" s="119"/>
      <c r="C105" s="119"/>
      <c r="D105" s="119"/>
      <c r="E105" s="119"/>
      <c r="F105" s="119"/>
      <c r="G105" s="119"/>
      <c r="H105" s="129"/>
      <c r="I105" s="129"/>
      <c r="J105" s="129"/>
      <c r="K105" s="129"/>
      <c r="L105" s="129"/>
      <c r="M105" s="129"/>
      <c r="N105" s="129"/>
      <c r="O105" s="129"/>
      <c r="P105" s="129"/>
      <c r="Q105" s="129"/>
      <c r="R105" s="129"/>
      <c r="S105" s="129"/>
      <c r="T105" s="129"/>
      <c r="U105" s="129"/>
      <c r="V105" s="129"/>
      <c r="W105" s="129"/>
      <c r="X105" s="119"/>
      <c r="Y105" s="119"/>
      <c r="Z105" s="119"/>
    </row>
    <row r="106" spans="1:26" x14ac:dyDescent="0.3">
      <c r="A106" s="119"/>
      <c r="B106" s="119"/>
      <c r="C106" s="119"/>
      <c r="D106" s="119"/>
      <c r="E106" s="119"/>
      <c r="F106" s="119"/>
      <c r="G106" s="119"/>
      <c r="H106" s="129"/>
      <c r="I106" s="129"/>
      <c r="J106" s="129"/>
      <c r="K106" s="129"/>
      <c r="L106" s="129"/>
      <c r="M106" s="129"/>
      <c r="N106" s="129"/>
      <c r="O106" s="129"/>
      <c r="P106" s="129"/>
      <c r="Q106" s="129"/>
      <c r="R106" s="129"/>
      <c r="S106" s="129"/>
      <c r="T106" s="129"/>
      <c r="U106" s="129"/>
      <c r="V106" s="129"/>
      <c r="W106" s="129"/>
      <c r="X106" s="119"/>
      <c r="Y106" s="119"/>
      <c r="Z106" s="119"/>
    </row>
    <row r="107" spans="1:26" x14ac:dyDescent="0.3">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spans="1:26" x14ac:dyDescent="0.3">
      <c r="A108" s="119"/>
      <c r="B108" s="119"/>
      <c r="C108" s="119"/>
      <c r="D108" s="119"/>
      <c r="E108" s="119"/>
      <c r="F108" s="119"/>
      <c r="G108" s="119"/>
      <c r="H108" s="266"/>
      <c r="I108" s="266"/>
      <c r="J108" s="266"/>
      <c r="K108" s="266"/>
      <c r="L108" s="266"/>
      <c r="M108" s="266"/>
      <c r="N108" s="266"/>
      <c r="O108" s="266"/>
      <c r="P108" s="266"/>
      <c r="Q108" s="266"/>
      <c r="R108" s="266"/>
      <c r="S108" s="266"/>
      <c r="T108" s="266"/>
      <c r="U108" s="266"/>
      <c r="V108" s="266"/>
      <c r="W108" s="266"/>
      <c r="X108" s="266"/>
      <c r="Y108" s="119"/>
      <c r="Z108" s="119"/>
    </row>
    <row r="109" spans="1:26" x14ac:dyDescent="0.3">
      <c r="A109" s="119"/>
      <c r="B109" s="119"/>
      <c r="C109" s="119"/>
      <c r="D109" s="119"/>
      <c r="E109" s="119"/>
      <c r="F109" s="119"/>
      <c r="G109" s="119"/>
      <c r="H109" s="267"/>
      <c r="I109" s="267"/>
      <c r="J109" s="267"/>
      <c r="K109" s="267"/>
      <c r="L109" s="267"/>
      <c r="M109" s="267"/>
      <c r="N109" s="267"/>
      <c r="O109" s="267"/>
      <c r="P109" s="267"/>
      <c r="Q109" s="267"/>
      <c r="R109" s="267"/>
      <c r="S109" s="267"/>
      <c r="T109" s="267"/>
      <c r="U109" s="267"/>
      <c r="V109" s="267"/>
      <c r="W109" s="267"/>
      <c r="X109" s="267"/>
      <c r="Y109" s="119"/>
      <c r="Z109" s="119"/>
    </row>
    <row r="110" spans="1:26" x14ac:dyDescent="0.3">
      <c r="A110" s="119"/>
      <c r="B110" s="119"/>
      <c r="C110" s="119"/>
      <c r="D110" s="119"/>
      <c r="E110" s="119"/>
      <c r="F110" s="119"/>
      <c r="G110" s="119"/>
      <c r="H110" s="267"/>
      <c r="I110" s="267"/>
      <c r="J110" s="267"/>
      <c r="K110" s="267"/>
      <c r="L110" s="267"/>
      <c r="M110" s="267"/>
      <c r="N110" s="267"/>
      <c r="O110" s="267"/>
      <c r="P110" s="267"/>
      <c r="Q110" s="267"/>
      <c r="R110" s="267"/>
      <c r="S110" s="267"/>
      <c r="T110" s="267"/>
      <c r="U110" s="267"/>
      <c r="V110" s="267"/>
      <c r="W110" s="267"/>
      <c r="X110" s="267"/>
      <c r="Y110" s="119"/>
      <c r="Z110" s="119"/>
    </row>
    <row r="111" spans="1:26" x14ac:dyDescent="0.3">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26" ht="18.5" x14ac:dyDescent="0.3">
      <c r="A112" s="119"/>
      <c r="B112" s="119"/>
      <c r="C112" s="119"/>
      <c r="D112" s="119"/>
      <c r="E112" s="119"/>
      <c r="F112" s="119"/>
      <c r="G112" s="119"/>
      <c r="H112" s="270"/>
      <c r="I112" s="270"/>
      <c r="J112" s="119"/>
      <c r="K112" s="119"/>
      <c r="L112" s="119"/>
      <c r="M112" s="119"/>
      <c r="N112" s="119"/>
      <c r="O112" s="119"/>
      <c r="P112" s="119"/>
      <c r="Q112" s="119"/>
      <c r="R112" s="119"/>
      <c r="S112" s="119"/>
      <c r="T112" s="119"/>
      <c r="U112" s="119"/>
      <c r="V112" s="119"/>
      <c r="W112" s="119"/>
      <c r="X112" s="119"/>
      <c r="Y112" s="119"/>
      <c r="Z112" s="119"/>
    </row>
    <row r="113" spans="1:26" x14ac:dyDescent="0.3">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spans="1:26" x14ac:dyDescent="0.3">
      <c r="A114" s="119"/>
      <c r="B114" s="119"/>
      <c r="C114" s="119"/>
      <c r="D114" s="119"/>
      <c r="E114" s="119"/>
      <c r="F114" s="119"/>
      <c r="G114" s="119"/>
      <c r="H114" s="267"/>
      <c r="I114" s="267"/>
      <c r="J114" s="267"/>
      <c r="K114" s="267"/>
      <c r="L114" s="267"/>
      <c r="M114" s="267"/>
      <c r="N114" s="267"/>
      <c r="O114" s="267"/>
      <c r="P114" s="267"/>
      <c r="Q114" s="267"/>
      <c r="R114" s="267"/>
      <c r="S114" s="267"/>
      <c r="T114" s="267"/>
      <c r="U114" s="267"/>
      <c r="V114" s="119"/>
      <c r="W114" s="119"/>
      <c r="X114" s="119"/>
      <c r="Y114" s="119"/>
      <c r="Z114" s="119"/>
    </row>
    <row r="115" spans="1:26" x14ac:dyDescent="0.3">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spans="1:26" ht="18.5" x14ac:dyDescent="0.3">
      <c r="A116" s="119"/>
      <c r="B116" s="119"/>
      <c r="C116" s="119"/>
      <c r="D116" s="119"/>
      <c r="E116" s="119"/>
      <c r="F116" s="119"/>
      <c r="G116" s="119"/>
      <c r="H116" s="268"/>
      <c r="I116" s="268"/>
      <c r="J116" s="268"/>
      <c r="K116" s="268"/>
      <c r="L116" s="268"/>
      <c r="M116" s="268"/>
      <c r="N116" s="119"/>
      <c r="O116" s="119"/>
      <c r="P116" s="119"/>
      <c r="Q116" s="119"/>
      <c r="R116" s="119"/>
      <c r="S116" s="119"/>
      <c r="T116" s="119"/>
      <c r="U116" s="119"/>
      <c r="V116" s="119"/>
      <c r="W116" s="119"/>
      <c r="X116" s="119"/>
      <c r="Y116" s="119"/>
      <c r="Z116" s="119"/>
    </row>
    <row r="117" spans="1:26" x14ac:dyDescent="0.3">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spans="1:26" x14ac:dyDescent="0.3">
      <c r="E118" s="119"/>
      <c r="F118" s="119"/>
      <c r="G118" s="119"/>
      <c r="H118" s="267"/>
      <c r="I118" s="267"/>
      <c r="J118" s="267"/>
      <c r="K118" s="267"/>
      <c r="L118" s="267"/>
      <c r="M118" s="267"/>
      <c r="N118" s="267"/>
      <c r="O118" s="267"/>
      <c r="P118" s="267"/>
      <c r="Q118" s="267"/>
      <c r="R118" s="267"/>
      <c r="S118" s="267"/>
      <c r="T118" s="267"/>
      <c r="U118" s="267"/>
      <c r="V118" s="119"/>
      <c r="W118" s="119"/>
      <c r="X118" s="119"/>
      <c r="Y118" s="119"/>
      <c r="Z118" s="119"/>
    </row>
    <row r="119" spans="1:26" ht="18.5" x14ac:dyDescent="0.3">
      <c r="G119" s="119"/>
      <c r="H119" s="268"/>
      <c r="I119" s="268"/>
      <c r="J119" s="268"/>
      <c r="K119" s="119"/>
      <c r="L119" s="119"/>
      <c r="M119" s="119"/>
      <c r="N119" s="119"/>
      <c r="O119" s="119"/>
      <c r="P119" s="119"/>
      <c r="Q119" s="119"/>
      <c r="R119" s="119"/>
      <c r="S119" s="119"/>
      <c r="T119" s="119"/>
      <c r="U119" s="119"/>
      <c r="V119" s="119"/>
      <c r="W119" s="119"/>
      <c r="X119" s="119"/>
      <c r="Y119" s="119"/>
      <c r="Z119" s="119"/>
    </row>
    <row r="120" spans="1:26" x14ac:dyDescent="0.3">
      <c r="G120" s="119"/>
      <c r="H120" s="267"/>
      <c r="I120" s="267"/>
      <c r="J120" s="267"/>
      <c r="K120" s="267"/>
      <c r="L120" s="267"/>
      <c r="M120" s="267"/>
      <c r="N120" s="267"/>
      <c r="O120" s="267"/>
      <c r="P120" s="267"/>
      <c r="Q120" s="267"/>
      <c r="R120" s="267"/>
      <c r="S120" s="267"/>
      <c r="T120" s="267"/>
      <c r="U120" s="267"/>
      <c r="V120" s="267"/>
      <c r="W120" s="267"/>
      <c r="X120" s="119"/>
      <c r="Y120" s="119"/>
      <c r="Z120" s="119"/>
    </row>
    <row r="121" spans="1:26" x14ac:dyDescent="0.3">
      <c r="G121" s="119"/>
      <c r="H121" s="119"/>
      <c r="I121" s="119"/>
      <c r="J121" s="119"/>
      <c r="K121" s="119"/>
      <c r="L121" s="119"/>
      <c r="M121" s="119"/>
      <c r="N121" s="119"/>
      <c r="O121" s="119"/>
      <c r="P121" s="119"/>
      <c r="Q121" s="119"/>
      <c r="R121" s="119"/>
      <c r="S121" s="119"/>
      <c r="T121" s="119"/>
      <c r="U121" s="119"/>
      <c r="V121" s="119"/>
      <c r="W121" s="119"/>
      <c r="X121" s="119"/>
      <c r="Y121" s="119"/>
      <c r="Z121" s="119"/>
    </row>
    <row r="122" spans="1:26" x14ac:dyDescent="0.3">
      <c r="G122" s="119"/>
      <c r="H122" s="119"/>
      <c r="I122" s="119"/>
      <c r="J122" s="119"/>
      <c r="K122" s="119"/>
      <c r="L122" s="119"/>
      <c r="M122" s="119"/>
      <c r="N122" s="119"/>
      <c r="O122" s="119"/>
      <c r="P122" s="119"/>
      <c r="Q122" s="119"/>
      <c r="R122" s="119"/>
      <c r="S122" s="119"/>
      <c r="T122" s="119"/>
      <c r="U122" s="119"/>
      <c r="V122" s="119"/>
      <c r="W122" s="119"/>
      <c r="X122" s="119"/>
      <c r="Y122" s="119"/>
      <c r="Z122" s="119"/>
    </row>
  </sheetData>
  <sheetProtection algorithmName="SHA-512" hashValue="ysKS+UnV6tCvDRcWv3H7IL95V7QSCO4quxcghfD0fv/I7xm4ufbwm2a6S1+To/Bq3GLAPv+L8dPNXNYmuSFGgg==" saltValue="xBEaPt0it4U5qF3wbvAiZg==" spinCount="100000" sheet="1" objects="1" scenarios="1"/>
  <mergeCells count="36">
    <mergeCell ref="H119:J119"/>
    <mergeCell ref="H120:W120"/>
    <mergeCell ref="H109:X109"/>
    <mergeCell ref="H110:X110"/>
    <mergeCell ref="H112:I112"/>
    <mergeCell ref="H114:U114"/>
    <mergeCell ref="H116:M116"/>
    <mergeCell ref="H93:J93"/>
    <mergeCell ref="H94:W94"/>
    <mergeCell ref="H96:W96"/>
    <mergeCell ref="H108:X108"/>
    <mergeCell ref="H118:U118"/>
    <mergeCell ref="H46:U48"/>
    <mergeCell ref="G6:K6"/>
    <mergeCell ref="L6:O6"/>
    <mergeCell ref="T6:W6"/>
    <mergeCell ref="P6:S6"/>
    <mergeCell ref="H34:U34"/>
    <mergeCell ref="H33:J33"/>
    <mergeCell ref="H32:T32"/>
    <mergeCell ref="H38:T38"/>
    <mergeCell ref="H44:W44"/>
    <mergeCell ref="H23:I23"/>
    <mergeCell ref="H24:U24"/>
    <mergeCell ref="H29:U29"/>
    <mergeCell ref="H27:M27"/>
    <mergeCell ref="H28:U28"/>
    <mergeCell ref="B10:E12"/>
    <mergeCell ref="H30:O30"/>
    <mergeCell ref="B6:C6"/>
    <mergeCell ref="D6:F6"/>
    <mergeCell ref="B9:E9"/>
    <mergeCell ref="B29:E29"/>
    <mergeCell ref="B14:E14"/>
    <mergeCell ref="B16:E17"/>
    <mergeCell ref="B19:E28"/>
  </mergeCells>
  <hyperlinks>
    <hyperlink ref="H25" r:id="rId1" xr:uid="{DFC35376-6417-40A0-8E2B-880C3A126CB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30"/>
  <sheetViews>
    <sheetView workbookViewId="0">
      <selection activeCell="C35" sqref="C35"/>
    </sheetView>
  </sheetViews>
  <sheetFormatPr defaultColWidth="9.1796875" defaultRowHeight="12.5" x14ac:dyDescent="0.25"/>
  <cols>
    <col min="1" max="1" width="2.7265625" style="1" customWidth="1"/>
    <col min="2" max="2" width="9.1796875" style="1"/>
    <col min="3" max="3" width="76.26953125" style="1" customWidth="1"/>
    <col min="4" max="16384" width="9.1796875" style="1"/>
  </cols>
  <sheetData>
    <row r="1" spans="1:3" ht="29.15" customHeight="1" thickBot="1" x14ac:dyDescent="0.3">
      <c r="B1" s="13"/>
      <c r="C1" s="13"/>
    </row>
    <row r="2" spans="1:3" ht="6" customHeight="1" x14ac:dyDescent="0.25">
      <c r="A2" s="9"/>
      <c r="B2" s="15"/>
      <c r="C2" s="14"/>
    </row>
    <row r="3" spans="1:3" ht="17.5" x14ac:dyDescent="0.35">
      <c r="A3" s="9"/>
      <c r="B3" s="15"/>
      <c r="C3" s="3" t="s">
        <v>34</v>
      </c>
    </row>
    <row r="4" spans="1:3" ht="14.15" customHeight="1" thickBot="1" x14ac:dyDescent="0.3">
      <c r="A4" s="9"/>
      <c r="B4" s="21"/>
      <c r="C4" s="20" t="s">
        <v>36</v>
      </c>
    </row>
    <row r="5" spans="1:3" s="2" customFormat="1" ht="12" customHeight="1" x14ac:dyDescent="0.25">
      <c r="A5" s="16"/>
      <c r="C5" s="19"/>
    </row>
    <row r="6" spans="1:3" ht="12" customHeight="1" x14ac:dyDescent="0.25">
      <c r="A6" s="9"/>
      <c r="C6" s="4" t="s">
        <v>19</v>
      </c>
    </row>
    <row r="7" spans="1:3" ht="46" x14ac:dyDescent="0.25">
      <c r="A7" s="9"/>
      <c r="C7" s="25" t="s">
        <v>31</v>
      </c>
    </row>
    <row r="8" spans="1:3" x14ac:dyDescent="0.25">
      <c r="A8" s="9"/>
      <c r="C8" s="5"/>
    </row>
    <row r="9" spans="1:3" x14ac:dyDescent="0.25">
      <c r="A9" s="9"/>
      <c r="C9" s="6" t="s">
        <v>20</v>
      </c>
    </row>
    <row r="10" spans="1:3" ht="103.5" x14ac:dyDescent="0.25">
      <c r="A10" s="9"/>
      <c r="C10" s="23" t="s">
        <v>33</v>
      </c>
    </row>
    <row r="11" spans="1:3" ht="26.25" customHeight="1" x14ac:dyDescent="0.3">
      <c r="A11" s="9"/>
      <c r="C11" s="7" t="s">
        <v>30</v>
      </c>
    </row>
    <row r="12" spans="1:3" x14ac:dyDescent="0.25">
      <c r="A12" s="9"/>
      <c r="C12" s="5"/>
    </row>
    <row r="13" spans="1:3" x14ac:dyDescent="0.25">
      <c r="A13" s="9"/>
      <c r="C13" s="8" t="s">
        <v>21</v>
      </c>
    </row>
    <row r="14" spans="1:3" ht="57.5" x14ac:dyDescent="0.25">
      <c r="A14" s="9"/>
      <c r="C14" s="7" t="s">
        <v>32</v>
      </c>
    </row>
    <row r="15" spans="1:3" x14ac:dyDescent="0.25">
      <c r="A15" s="9"/>
      <c r="C15" s="5"/>
    </row>
    <row r="16" spans="1:3" x14ac:dyDescent="0.25">
      <c r="A16" s="9"/>
      <c r="C16" s="8" t="s">
        <v>22</v>
      </c>
    </row>
    <row r="17" spans="1:3" ht="25" x14ac:dyDescent="0.25">
      <c r="A17" s="9"/>
      <c r="C17" s="26" t="s">
        <v>37</v>
      </c>
    </row>
    <row r="18" spans="1:3" x14ac:dyDescent="0.25">
      <c r="A18" s="9"/>
      <c r="C18" s="5"/>
    </row>
    <row r="19" spans="1:3" x14ac:dyDescent="0.25">
      <c r="A19" s="9"/>
      <c r="C19" s="5"/>
    </row>
    <row r="20" spans="1:3" x14ac:dyDescent="0.25">
      <c r="A20" s="9"/>
      <c r="C20" s="9"/>
    </row>
    <row r="21" spans="1:3" ht="15.5" x14ac:dyDescent="0.35">
      <c r="A21" s="9"/>
      <c r="C21" s="10" t="s">
        <v>23</v>
      </c>
    </row>
    <row r="22" spans="1:3" ht="12" customHeight="1" x14ac:dyDescent="0.25">
      <c r="A22" s="9"/>
      <c r="C22" s="11" t="s">
        <v>24</v>
      </c>
    </row>
    <row r="23" spans="1:3" ht="12" customHeight="1" x14ac:dyDescent="0.25">
      <c r="A23" s="9"/>
      <c r="C23" s="11" t="s">
        <v>25</v>
      </c>
    </row>
    <row r="24" spans="1:3" ht="12" customHeight="1" x14ac:dyDescent="0.25">
      <c r="A24" s="9"/>
      <c r="C24" s="11" t="s">
        <v>26</v>
      </c>
    </row>
    <row r="25" spans="1:3" ht="12" customHeight="1" x14ac:dyDescent="0.25">
      <c r="A25" s="9"/>
      <c r="C25" s="11" t="s">
        <v>27</v>
      </c>
    </row>
    <row r="26" spans="1:3" x14ac:dyDescent="0.25">
      <c r="A26" s="9"/>
      <c r="C26" s="12"/>
    </row>
    <row r="27" spans="1:3" ht="13" thickBot="1" x14ac:dyDescent="0.3">
      <c r="A27" s="9"/>
      <c r="B27" s="17"/>
      <c r="C27" s="18"/>
    </row>
    <row r="30" spans="1:3" ht="13" x14ac:dyDescent="0.3">
      <c r="B30" s="22" t="s">
        <v>28</v>
      </c>
      <c r="C30" s="24" t="s">
        <v>29</v>
      </c>
    </row>
  </sheetData>
  <phoneticPr fontId="39" type="noConversion"/>
  <hyperlinks>
    <hyperlink ref="C17" r:id="rId1" xr:uid="{00000000-0004-0000-0100-000000000000}"/>
    <hyperlink ref="C14" r:id="rId2" xr:uid="{00000000-0004-0000-0100-000001000000}"/>
    <hyperlink ref="C10" r:id="rId3" display="Miljöstyrningsrådet har utvecklat detta generella verktyg för LCC som kan användas både i behovsanalysen och i anbudsutvärderingen. Hämta gärna informationsbladet som förklarar dess parametrar på www.msr.se/lcc innan du använder verktyget. Där kan du även" xr:uid="{00000000-0004-0000-0100-000002000000}"/>
    <hyperlink ref="C30" location="'LCC kalkyl'!A1" display="KLICKA HÄR FÖR ATT VISA LCC-KALKYLEN" xr:uid="{00000000-0004-0000-0100-000003000000}"/>
  </hyperlinks>
  <pageMargins left="0.75" right="0.75" top="1" bottom="1" header="0.5" footer="0.5"/>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6B2879"/>
  </sheetPr>
  <dimension ref="A1:S253"/>
  <sheetViews>
    <sheetView zoomScale="50" zoomScaleNormal="50" workbookViewId="0">
      <selection activeCell="H15" sqref="H15"/>
    </sheetView>
  </sheetViews>
  <sheetFormatPr defaultColWidth="9.1796875" defaultRowHeight="15.5" x14ac:dyDescent="0.35"/>
  <cols>
    <col min="1" max="4" width="8.26953125" style="74" customWidth="1"/>
    <col min="5" max="8" width="8.26953125" style="102" customWidth="1"/>
    <col min="9" max="10" width="31" style="74" customWidth="1"/>
    <col min="11" max="11" width="31" style="103" customWidth="1"/>
    <col min="12" max="18" width="31" style="74" customWidth="1"/>
    <col min="19" max="16384" width="9.1796875" style="74"/>
  </cols>
  <sheetData>
    <row r="1" spans="1:19" s="67" customFormat="1" ht="13" x14ac:dyDescent="0.3">
      <c r="A1" s="257" t="s">
        <v>251</v>
      </c>
    </row>
    <row r="2" spans="1:19" s="67" customFormat="1" ht="33.5" x14ac:dyDescent="0.75">
      <c r="G2" s="68" t="str">
        <f>'1. Introduktion'!G2</f>
        <v>LCC-kalkyl för upphandling av utomhusbelysning</v>
      </c>
    </row>
    <row r="3" spans="1:19" s="67" customFormat="1" ht="13" x14ac:dyDescent="0.3">
      <c r="G3" s="255" t="str">
        <f>'1. Introduktion'!G3</f>
        <v>Version 3.0</v>
      </c>
      <c r="H3" s="256"/>
      <c r="I3" s="256"/>
    </row>
    <row r="4" spans="1:19" s="67" customFormat="1" ht="13" x14ac:dyDescent="0.3">
      <c r="G4" s="255" t="str">
        <f>'1. Introduktion'!G4</f>
        <v>Datum: 2024-12-04</v>
      </c>
      <c r="H4" s="256"/>
      <c r="I4" s="256"/>
    </row>
    <row r="5" spans="1:19" s="67" customFormat="1" ht="12.5" x14ac:dyDescent="0.25"/>
    <row r="6" spans="1:19" s="69" customFormat="1" ht="41.25" customHeight="1" x14ac:dyDescent="0.5">
      <c r="C6" s="264"/>
      <c r="D6" s="264"/>
      <c r="E6" s="264"/>
      <c r="F6" s="264"/>
      <c r="G6" s="264"/>
      <c r="H6" s="276"/>
      <c r="I6" s="276"/>
      <c r="J6" s="63"/>
      <c r="K6" s="46"/>
    </row>
    <row r="7" spans="1:19" s="72" customFormat="1" ht="15.75" customHeight="1" x14ac:dyDescent="0.5">
      <c r="A7" s="70"/>
      <c r="B7" s="70"/>
      <c r="C7" s="55"/>
      <c r="D7" s="55"/>
      <c r="E7" s="55"/>
      <c r="F7" s="55"/>
      <c r="G7" s="55"/>
      <c r="H7" s="71"/>
      <c r="I7" s="71"/>
      <c r="J7" s="55"/>
      <c r="K7" s="55"/>
      <c r="L7" s="67"/>
      <c r="M7" s="67"/>
      <c r="N7" s="67"/>
      <c r="O7" s="67"/>
      <c r="P7" s="67"/>
      <c r="Q7" s="67"/>
      <c r="R7" s="67"/>
    </row>
    <row r="8" spans="1:19" ht="15.75" customHeight="1" x14ac:dyDescent="0.3">
      <c r="A8" s="73"/>
      <c r="B8" s="40"/>
      <c r="C8" s="40"/>
      <c r="D8" s="40"/>
      <c r="E8" s="40"/>
      <c r="F8" s="40"/>
      <c r="G8" s="40"/>
      <c r="H8" s="40"/>
      <c r="I8" s="37"/>
      <c r="J8" s="40"/>
      <c r="K8" s="40"/>
      <c r="L8" s="40"/>
      <c r="M8" s="40"/>
      <c r="N8" s="40"/>
      <c r="O8" s="40"/>
      <c r="P8" s="40"/>
      <c r="Q8" s="40"/>
      <c r="R8" s="40"/>
      <c r="S8" s="40"/>
    </row>
    <row r="9" spans="1:19" ht="22.5" customHeight="1" x14ac:dyDescent="0.5">
      <c r="A9" s="73"/>
      <c r="B9" s="40"/>
      <c r="C9" s="277" t="s">
        <v>205</v>
      </c>
      <c r="D9" s="277"/>
      <c r="E9" s="277"/>
      <c r="F9" s="277"/>
      <c r="G9" s="277"/>
      <c r="H9" s="277"/>
      <c r="I9" s="37"/>
      <c r="J9" s="40"/>
      <c r="K9" s="40"/>
      <c r="L9" s="40"/>
      <c r="M9" s="40"/>
      <c r="N9" s="40"/>
      <c r="O9" s="40"/>
      <c r="P9" s="40"/>
      <c r="Q9" s="40"/>
      <c r="R9" s="40"/>
      <c r="S9" s="40"/>
    </row>
    <row r="10" spans="1:19" ht="15.75" customHeight="1" x14ac:dyDescent="0.5">
      <c r="A10" s="73"/>
      <c r="B10" s="40"/>
      <c r="C10" s="64"/>
      <c r="D10" s="64"/>
      <c r="E10" s="64"/>
      <c r="F10" s="64"/>
      <c r="G10" s="64"/>
      <c r="H10" s="64"/>
      <c r="I10" s="37"/>
      <c r="J10" s="40"/>
      <c r="K10" s="40"/>
      <c r="L10" s="40"/>
      <c r="M10" s="40"/>
      <c r="N10" s="40"/>
      <c r="O10" s="40"/>
      <c r="P10" s="40"/>
      <c r="Q10" s="40"/>
      <c r="R10" s="40"/>
      <c r="S10" s="40"/>
    </row>
    <row r="11" spans="1:19" s="76" customFormat="1" ht="15.75" customHeight="1" x14ac:dyDescent="0.35">
      <c r="A11" s="75"/>
      <c r="B11" s="40"/>
      <c r="C11" s="272" t="s">
        <v>4</v>
      </c>
      <c r="D11" s="272"/>
      <c r="E11" s="272"/>
      <c r="F11" s="278" t="s">
        <v>58</v>
      </c>
      <c r="G11" s="279"/>
      <c r="H11" s="279"/>
      <c r="I11" s="280"/>
      <c r="J11" s="40"/>
      <c r="K11" s="40"/>
      <c r="L11" s="40"/>
      <c r="M11" s="40"/>
      <c r="N11" s="40"/>
      <c r="O11" s="40"/>
      <c r="P11" s="40"/>
      <c r="Q11" s="40"/>
      <c r="R11" s="40"/>
      <c r="S11" s="40"/>
    </row>
    <row r="12" spans="1:19" s="76" customFormat="1" ht="15.75" customHeight="1" x14ac:dyDescent="0.35">
      <c r="A12" s="75"/>
      <c r="B12" s="40"/>
      <c r="C12" s="272" t="s">
        <v>138</v>
      </c>
      <c r="D12" s="272"/>
      <c r="E12" s="272"/>
      <c r="F12" s="273" t="s">
        <v>250</v>
      </c>
      <c r="G12" s="274"/>
      <c r="H12" s="274"/>
      <c r="I12" s="275"/>
      <c r="J12" s="40"/>
      <c r="K12" s="40"/>
      <c r="L12" s="40"/>
      <c r="M12" s="40"/>
      <c r="N12" s="40"/>
      <c r="O12" s="40"/>
      <c r="P12" s="40"/>
      <c r="Q12" s="40"/>
      <c r="R12" s="40"/>
      <c r="S12" s="40"/>
    </row>
    <row r="13" spans="1:19" s="76" customFormat="1" ht="15.75" customHeight="1" x14ac:dyDescent="0.35">
      <c r="A13" s="75"/>
      <c r="B13" s="40"/>
      <c r="C13" s="272" t="s">
        <v>137</v>
      </c>
      <c r="D13" s="272"/>
      <c r="E13" s="272"/>
      <c r="F13" s="278" t="s">
        <v>42</v>
      </c>
      <c r="G13" s="279"/>
      <c r="H13" s="279"/>
      <c r="I13" s="280"/>
      <c r="J13" s="40"/>
      <c r="K13" s="40"/>
      <c r="L13" s="40"/>
      <c r="M13" s="40"/>
      <c r="N13" s="40"/>
      <c r="O13" s="40"/>
      <c r="P13" s="40"/>
      <c r="Q13" s="40"/>
      <c r="R13" s="40"/>
      <c r="S13" s="40"/>
    </row>
    <row r="14" spans="1:19" ht="15.75" customHeight="1" x14ac:dyDescent="0.3">
      <c r="A14" s="73"/>
      <c r="B14" s="40"/>
      <c r="C14" s="132"/>
      <c r="D14" s="132"/>
      <c r="E14" s="132"/>
      <c r="F14" s="40"/>
      <c r="G14" s="40"/>
      <c r="H14" s="40"/>
      <c r="I14" s="37"/>
      <c r="J14" s="40"/>
      <c r="K14" s="40"/>
      <c r="L14" s="40"/>
      <c r="M14" s="40"/>
      <c r="N14" s="40"/>
      <c r="O14" s="40"/>
      <c r="P14" s="40"/>
      <c r="Q14" s="40"/>
      <c r="R14" s="40"/>
      <c r="S14" s="40"/>
    </row>
    <row r="15" spans="1:19" s="76" customFormat="1" ht="15.75" customHeight="1" x14ac:dyDescent="0.35">
      <c r="A15" s="75"/>
      <c r="B15" s="130" t="s">
        <v>59</v>
      </c>
      <c r="C15" s="285" t="s">
        <v>0</v>
      </c>
      <c r="D15" s="285"/>
      <c r="E15" s="285"/>
      <c r="F15" s="285"/>
      <c r="G15" s="285"/>
      <c r="H15" s="56"/>
      <c r="I15" s="131" t="s">
        <v>1</v>
      </c>
      <c r="J15" s="40"/>
      <c r="K15" s="40"/>
      <c r="L15" s="40"/>
      <c r="M15" s="40"/>
      <c r="N15" s="40"/>
      <c r="O15" s="40"/>
      <c r="P15" s="40"/>
      <c r="Q15" s="40"/>
      <c r="R15" s="40"/>
      <c r="S15" s="40"/>
    </row>
    <row r="16" spans="1:19" s="76" customFormat="1" ht="15.75" customHeight="1" x14ac:dyDescent="0.35">
      <c r="A16" s="75"/>
      <c r="B16" s="130" t="s">
        <v>60</v>
      </c>
      <c r="C16" s="285" t="s">
        <v>39</v>
      </c>
      <c r="D16" s="285"/>
      <c r="E16" s="285"/>
      <c r="F16" s="285"/>
      <c r="G16" s="285"/>
      <c r="H16" s="254">
        <v>0.05</v>
      </c>
      <c r="I16" s="132"/>
      <c r="J16" s="40"/>
      <c r="K16" s="40"/>
      <c r="L16" s="40"/>
      <c r="M16" s="40"/>
      <c r="N16" s="40"/>
      <c r="O16" s="40"/>
      <c r="P16" s="40"/>
      <c r="Q16" s="40"/>
      <c r="R16" s="40"/>
      <c r="S16" s="40"/>
    </row>
    <row r="17" spans="1:19" s="76" customFormat="1" ht="15.75" customHeight="1" x14ac:dyDescent="0.35">
      <c r="A17" s="75"/>
      <c r="B17" s="130" t="s">
        <v>61</v>
      </c>
      <c r="C17" s="285" t="s">
        <v>13</v>
      </c>
      <c r="D17" s="285"/>
      <c r="E17" s="285"/>
      <c r="F17" s="285"/>
      <c r="G17" s="285"/>
      <c r="H17" s="112"/>
      <c r="I17" s="131" t="s">
        <v>14</v>
      </c>
      <c r="J17" s="40"/>
      <c r="K17" s="40"/>
      <c r="L17" s="40"/>
      <c r="M17" s="40"/>
      <c r="N17" s="40"/>
      <c r="O17" s="40"/>
      <c r="P17" s="40"/>
      <c r="Q17" s="40"/>
      <c r="R17" s="40"/>
      <c r="S17" s="40"/>
    </row>
    <row r="18" spans="1:19" s="76" customFormat="1" ht="15.75" customHeight="1" x14ac:dyDescent="0.35">
      <c r="A18" s="75"/>
      <c r="B18" s="130" t="s">
        <v>62</v>
      </c>
      <c r="C18" s="285" t="s">
        <v>105</v>
      </c>
      <c r="D18" s="285"/>
      <c r="E18" s="285"/>
      <c r="F18" s="285"/>
      <c r="G18" s="285"/>
      <c r="H18" s="245"/>
      <c r="I18" s="132"/>
      <c r="J18" s="40"/>
      <c r="K18" s="40"/>
      <c r="L18" s="40"/>
      <c r="M18" s="40"/>
      <c r="N18" s="40"/>
      <c r="O18" s="40"/>
      <c r="P18" s="40"/>
      <c r="Q18" s="40"/>
      <c r="R18" s="40"/>
      <c r="S18" s="40"/>
    </row>
    <row r="19" spans="1:19" s="76" customFormat="1" ht="15.75" customHeight="1" x14ac:dyDescent="0.35">
      <c r="A19" s="75"/>
      <c r="B19" s="130" t="s">
        <v>63</v>
      </c>
      <c r="C19" s="285" t="s">
        <v>219</v>
      </c>
      <c r="D19" s="285"/>
      <c r="E19" s="285"/>
      <c r="F19" s="285"/>
      <c r="G19" s="285"/>
      <c r="H19" s="112"/>
      <c r="I19" s="133" t="s">
        <v>95</v>
      </c>
      <c r="J19" s="40"/>
      <c r="K19" s="40"/>
      <c r="L19" s="40"/>
      <c r="M19" s="40"/>
      <c r="N19" s="40"/>
      <c r="O19" s="40"/>
      <c r="P19" s="40"/>
      <c r="Q19" s="40"/>
      <c r="R19" s="40"/>
      <c r="S19" s="40"/>
    </row>
    <row r="20" spans="1:19" s="76" customFormat="1" ht="15.75" customHeight="1" x14ac:dyDescent="0.35">
      <c r="A20" s="75"/>
      <c r="B20" s="130" t="s">
        <v>96</v>
      </c>
      <c r="C20" s="285" t="s">
        <v>140</v>
      </c>
      <c r="D20" s="285"/>
      <c r="E20" s="285"/>
      <c r="F20" s="285"/>
      <c r="G20" s="285"/>
      <c r="H20" s="56"/>
      <c r="I20" s="133" t="s">
        <v>11</v>
      </c>
      <c r="J20" s="40"/>
      <c r="K20" s="40"/>
      <c r="L20" s="40"/>
      <c r="M20" s="40"/>
      <c r="N20" s="40"/>
      <c r="O20" s="40"/>
      <c r="P20" s="40"/>
      <c r="Q20" s="40"/>
      <c r="R20" s="40"/>
      <c r="S20" s="40"/>
    </row>
    <row r="21" spans="1:19" s="76" customFormat="1" ht="15.75" customHeight="1" x14ac:dyDescent="0.35">
      <c r="A21" s="75"/>
      <c r="B21" s="130" t="s">
        <v>97</v>
      </c>
      <c r="C21" s="285" t="s">
        <v>152</v>
      </c>
      <c r="D21" s="285"/>
      <c r="E21" s="285"/>
      <c r="F21" s="285"/>
      <c r="G21" s="285"/>
      <c r="H21" s="244"/>
      <c r="I21" s="133" t="s">
        <v>11</v>
      </c>
      <c r="J21" s="40"/>
      <c r="K21" s="40"/>
      <c r="L21" s="40"/>
      <c r="M21" s="40"/>
      <c r="N21" s="40"/>
      <c r="O21" s="40"/>
      <c r="P21" s="40"/>
      <c r="Q21" s="40"/>
      <c r="R21" s="40"/>
      <c r="S21" s="40"/>
    </row>
    <row r="22" spans="1:19" s="76" customFormat="1" ht="15.75" customHeight="1" x14ac:dyDescent="0.35">
      <c r="A22" s="75"/>
      <c r="B22" s="130" t="s">
        <v>98</v>
      </c>
      <c r="C22" s="285" t="s">
        <v>107</v>
      </c>
      <c r="D22" s="285"/>
      <c r="E22" s="285"/>
      <c r="F22" s="285"/>
      <c r="G22" s="285"/>
      <c r="H22" s="244"/>
      <c r="I22" s="133" t="s">
        <v>11</v>
      </c>
      <c r="J22" s="40"/>
      <c r="K22" s="40"/>
      <c r="L22" s="40"/>
      <c r="M22" s="40"/>
      <c r="N22" s="40"/>
      <c r="O22" s="40"/>
      <c r="P22" s="40"/>
      <c r="Q22" s="40"/>
      <c r="R22" s="40"/>
      <c r="S22" s="40"/>
    </row>
    <row r="23" spans="1:19" s="76" customFormat="1" ht="15.75" customHeight="1" x14ac:dyDescent="0.35">
      <c r="A23" s="75"/>
      <c r="B23" s="130" t="s">
        <v>164</v>
      </c>
      <c r="C23" s="285" t="s">
        <v>108</v>
      </c>
      <c r="D23" s="285"/>
      <c r="E23" s="285"/>
      <c r="F23" s="285"/>
      <c r="G23" s="285"/>
      <c r="H23" s="244"/>
      <c r="I23" s="133" t="s">
        <v>11</v>
      </c>
      <c r="J23" s="40"/>
      <c r="K23" s="40"/>
      <c r="L23" s="40"/>
      <c r="M23" s="40"/>
      <c r="N23" s="40"/>
      <c r="O23" s="40"/>
      <c r="P23" s="40"/>
      <c r="Q23" s="40"/>
      <c r="R23" s="40"/>
      <c r="S23" s="40"/>
    </row>
    <row r="24" spans="1:19" s="76" customFormat="1" ht="15.75" customHeight="1" x14ac:dyDescent="0.35">
      <c r="A24" s="75"/>
      <c r="B24" s="115"/>
      <c r="C24" s="291"/>
      <c r="D24" s="291"/>
      <c r="E24" s="291"/>
      <c r="F24" s="291"/>
      <c r="G24" s="291"/>
      <c r="H24" s="27"/>
      <c r="I24" s="33"/>
      <c r="J24" s="40"/>
      <c r="K24" s="40"/>
      <c r="L24" s="40"/>
      <c r="M24" s="40"/>
      <c r="N24" s="40"/>
      <c r="O24" s="40"/>
      <c r="P24" s="40"/>
      <c r="Q24" s="40"/>
      <c r="R24" s="40"/>
      <c r="S24" s="40"/>
    </row>
    <row r="25" spans="1:19" s="76" customFormat="1" ht="23.25" customHeight="1" x14ac:dyDescent="0.5">
      <c r="A25" s="75"/>
      <c r="B25" s="77"/>
      <c r="C25" s="78" t="s">
        <v>117</v>
      </c>
      <c r="D25" s="77"/>
      <c r="E25" s="77"/>
      <c r="F25" s="77"/>
      <c r="G25" s="77"/>
      <c r="H25" s="77"/>
      <c r="I25" s="77"/>
      <c r="J25" s="77"/>
      <c r="K25" s="77"/>
      <c r="L25" s="77"/>
      <c r="M25" s="77"/>
      <c r="N25" s="77"/>
      <c r="O25" s="77"/>
      <c r="P25" s="77"/>
      <c r="Q25" s="77"/>
      <c r="R25" s="77"/>
      <c r="S25" s="77"/>
    </row>
    <row r="26" spans="1:19" s="76" customFormat="1" ht="15.75" customHeight="1" x14ac:dyDescent="0.5">
      <c r="A26" s="75"/>
      <c r="B26" s="115"/>
      <c r="C26" s="80"/>
      <c r="D26" s="79"/>
      <c r="E26" s="79"/>
      <c r="F26" s="79"/>
      <c r="G26" s="79"/>
      <c r="H26" s="79"/>
      <c r="I26" s="79"/>
      <c r="J26" s="79"/>
      <c r="K26" s="79"/>
      <c r="L26" s="79"/>
      <c r="M26" s="40"/>
      <c r="N26" s="40"/>
      <c r="O26" s="40"/>
      <c r="P26" s="40"/>
      <c r="Q26" s="40"/>
      <c r="R26" s="40"/>
      <c r="S26" s="40"/>
    </row>
    <row r="27" spans="1:19" s="76" customFormat="1" ht="15.75" customHeight="1" x14ac:dyDescent="0.35">
      <c r="A27" s="75"/>
      <c r="B27" s="130"/>
      <c r="C27" s="290" t="s">
        <v>42</v>
      </c>
      <c r="D27" s="290"/>
      <c r="E27" s="290"/>
      <c r="F27" s="290"/>
      <c r="G27" s="290"/>
      <c r="H27" s="134"/>
      <c r="I27" s="135" t="s">
        <v>237</v>
      </c>
      <c r="J27" s="135" t="s">
        <v>238</v>
      </c>
      <c r="K27" s="135" t="s">
        <v>239</v>
      </c>
      <c r="L27" s="135" t="s">
        <v>214</v>
      </c>
      <c r="M27" s="135" t="s">
        <v>244</v>
      </c>
      <c r="N27" s="135" t="s">
        <v>245</v>
      </c>
      <c r="O27" s="135" t="s">
        <v>246</v>
      </c>
      <c r="P27" s="135" t="s">
        <v>247</v>
      </c>
      <c r="Q27" s="135" t="s">
        <v>248</v>
      </c>
      <c r="R27" s="135" t="s">
        <v>249</v>
      </c>
      <c r="S27" s="40"/>
    </row>
    <row r="28" spans="1:19" s="76" customFormat="1" ht="15.75" customHeight="1" x14ac:dyDescent="0.35">
      <c r="A28" s="75"/>
      <c r="B28" s="130"/>
      <c r="C28" s="287" t="s">
        <v>166</v>
      </c>
      <c r="D28" s="288"/>
      <c r="E28" s="288"/>
      <c r="F28" s="288"/>
      <c r="G28" s="289"/>
      <c r="H28" s="134"/>
      <c r="I28" s="114"/>
      <c r="J28" s="260"/>
      <c r="K28" s="260"/>
      <c r="L28" s="260"/>
      <c r="M28" s="260"/>
      <c r="N28" s="260"/>
      <c r="O28" s="260"/>
      <c r="P28" s="260"/>
      <c r="Q28" s="260"/>
      <c r="R28" s="260"/>
      <c r="S28" s="40"/>
    </row>
    <row r="29" spans="1:19" s="76" customFormat="1" ht="15.75" customHeight="1" x14ac:dyDescent="0.35">
      <c r="A29" s="75"/>
      <c r="B29" s="130" t="s">
        <v>83</v>
      </c>
      <c r="C29" s="290" t="s">
        <v>118</v>
      </c>
      <c r="D29" s="290"/>
      <c r="E29" s="290"/>
      <c r="F29" s="290"/>
      <c r="G29" s="290"/>
      <c r="H29" s="136" t="s">
        <v>2</v>
      </c>
      <c r="I29" s="248"/>
      <c r="J29" s="248"/>
      <c r="K29" s="248"/>
      <c r="L29" s="248"/>
      <c r="M29" s="248"/>
      <c r="N29" s="248"/>
      <c r="O29" s="248"/>
      <c r="P29" s="248"/>
      <c r="Q29" s="248"/>
      <c r="R29" s="248"/>
      <c r="S29" s="40"/>
    </row>
    <row r="30" spans="1:19" s="76" customFormat="1" ht="15.75" customHeight="1" x14ac:dyDescent="0.35">
      <c r="A30" s="75"/>
      <c r="B30" s="130" t="s">
        <v>84</v>
      </c>
      <c r="C30" s="290" t="s">
        <v>189</v>
      </c>
      <c r="D30" s="290"/>
      <c r="E30" s="290"/>
      <c r="F30" s="290"/>
      <c r="G30" s="290"/>
      <c r="H30" s="136" t="s">
        <v>8</v>
      </c>
      <c r="I30" s="248"/>
      <c r="J30" s="248"/>
      <c r="K30" s="248"/>
      <c r="L30" s="248"/>
      <c r="M30" s="248"/>
      <c r="N30" s="248"/>
      <c r="O30" s="248"/>
      <c r="P30" s="248"/>
      <c r="Q30" s="248"/>
      <c r="R30" s="248"/>
      <c r="S30" s="40"/>
    </row>
    <row r="31" spans="1:19" s="76" customFormat="1" ht="15.75" customHeight="1" x14ac:dyDescent="0.35">
      <c r="A31" s="75"/>
      <c r="B31" s="130" t="s">
        <v>73</v>
      </c>
      <c r="C31" s="286" t="s">
        <v>43</v>
      </c>
      <c r="D31" s="286"/>
      <c r="E31" s="286"/>
      <c r="F31" s="286"/>
      <c r="G31" s="286"/>
      <c r="H31" s="136" t="s">
        <v>8</v>
      </c>
      <c r="I31" s="248"/>
      <c r="J31" s="248"/>
      <c r="K31" s="248"/>
      <c r="L31" s="248"/>
      <c r="M31" s="248"/>
      <c r="N31" s="248"/>
      <c r="O31" s="248"/>
      <c r="P31" s="248"/>
      <c r="Q31" s="248"/>
      <c r="R31" s="248"/>
      <c r="S31" s="40"/>
    </row>
    <row r="32" spans="1:19" s="76" customFormat="1" ht="15.75" customHeight="1" x14ac:dyDescent="0.35">
      <c r="A32" s="75"/>
      <c r="B32" s="130" t="s">
        <v>74</v>
      </c>
      <c r="C32" s="286" t="s">
        <v>153</v>
      </c>
      <c r="D32" s="286"/>
      <c r="E32" s="286"/>
      <c r="F32" s="286"/>
      <c r="G32" s="286"/>
      <c r="H32" s="136" t="s">
        <v>2</v>
      </c>
      <c r="I32" s="248"/>
      <c r="J32" s="248"/>
      <c r="K32" s="248"/>
      <c r="L32" s="248"/>
      <c r="M32" s="248"/>
      <c r="N32" s="248"/>
      <c r="O32" s="248"/>
      <c r="P32" s="248"/>
      <c r="Q32" s="248"/>
      <c r="R32" s="248"/>
      <c r="S32" s="40"/>
    </row>
    <row r="33" spans="1:19" s="76" customFormat="1" ht="15.75" customHeight="1" x14ac:dyDescent="0.35">
      <c r="A33" s="75"/>
      <c r="B33" s="130" t="s">
        <v>75</v>
      </c>
      <c r="C33" s="286" t="s">
        <v>64</v>
      </c>
      <c r="D33" s="286"/>
      <c r="E33" s="286"/>
      <c r="F33" s="286"/>
      <c r="G33" s="286"/>
      <c r="H33" s="136" t="s">
        <v>8</v>
      </c>
      <c r="I33" s="248"/>
      <c r="J33" s="248"/>
      <c r="K33" s="248"/>
      <c r="L33" s="248"/>
      <c r="M33" s="248"/>
      <c r="N33" s="248"/>
      <c r="O33" s="248"/>
      <c r="P33" s="248"/>
      <c r="Q33" s="248"/>
      <c r="R33" s="248"/>
      <c r="S33" s="40"/>
    </row>
    <row r="34" spans="1:19" s="76" customFormat="1" ht="15.75" customHeight="1" x14ac:dyDescent="0.35">
      <c r="A34" s="75"/>
      <c r="B34" s="130" t="s">
        <v>76</v>
      </c>
      <c r="C34" s="290" t="s">
        <v>123</v>
      </c>
      <c r="D34" s="290"/>
      <c r="E34" s="290"/>
      <c r="F34" s="290"/>
      <c r="G34" s="290"/>
      <c r="H34" s="136" t="s">
        <v>8</v>
      </c>
      <c r="I34" s="248"/>
      <c r="J34" s="248"/>
      <c r="K34" s="248"/>
      <c r="L34" s="248"/>
      <c r="M34" s="248"/>
      <c r="N34" s="248"/>
      <c r="O34" s="248"/>
      <c r="P34" s="248"/>
      <c r="Q34" s="248"/>
      <c r="R34" s="248"/>
      <c r="S34" s="40"/>
    </row>
    <row r="35" spans="1:19" s="76" customFormat="1" ht="25.15" customHeight="1" x14ac:dyDescent="0.35">
      <c r="A35" s="75"/>
      <c r="B35" s="137" t="s">
        <v>165</v>
      </c>
      <c r="C35" s="282" t="s">
        <v>193</v>
      </c>
      <c r="D35" s="283"/>
      <c r="E35" s="283"/>
      <c r="F35" s="283"/>
      <c r="G35" s="284"/>
      <c r="H35" s="136" t="s">
        <v>9</v>
      </c>
      <c r="I35" s="249"/>
      <c r="J35" s="249"/>
      <c r="K35" s="249"/>
      <c r="L35" s="249"/>
      <c r="M35" s="249"/>
      <c r="N35" s="249"/>
      <c r="O35" s="249"/>
      <c r="P35" s="249"/>
      <c r="Q35" s="249"/>
      <c r="R35" s="249"/>
      <c r="S35" s="40"/>
    </row>
    <row r="36" spans="1:19" s="76" customFormat="1" ht="15.75" customHeight="1" x14ac:dyDescent="0.35">
      <c r="A36" s="75"/>
      <c r="B36" s="130"/>
      <c r="C36" s="287" t="s">
        <v>167</v>
      </c>
      <c r="D36" s="288"/>
      <c r="E36" s="288"/>
      <c r="F36" s="288"/>
      <c r="G36" s="289"/>
      <c r="H36" s="138"/>
      <c r="I36" s="250"/>
      <c r="J36" s="250"/>
      <c r="K36" s="250"/>
      <c r="L36" s="250"/>
      <c r="M36" s="250"/>
      <c r="N36" s="250"/>
      <c r="O36" s="250"/>
      <c r="P36" s="250"/>
      <c r="Q36" s="250"/>
      <c r="R36" s="250"/>
      <c r="S36" s="40"/>
    </row>
    <row r="37" spans="1:19" s="76" customFormat="1" ht="15.65" customHeight="1" x14ac:dyDescent="0.35">
      <c r="A37" s="75"/>
      <c r="B37" s="130" t="s">
        <v>85</v>
      </c>
      <c r="C37" s="286" t="s">
        <v>195</v>
      </c>
      <c r="D37" s="286"/>
      <c r="E37" s="286"/>
      <c r="F37" s="286"/>
      <c r="G37" s="286"/>
      <c r="H37" s="136" t="s">
        <v>10</v>
      </c>
      <c r="I37" s="248"/>
      <c r="J37" s="248"/>
      <c r="K37" s="248"/>
      <c r="L37" s="248"/>
      <c r="M37" s="248"/>
      <c r="N37" s="248"/>
      <c r="O37" s="248"/>
      <c r="P37" s="248"/>
      <c r="Q37" s="248"/>
      <c r="R37" s="248"/>
      <c r="S37" s="40"/>
    </row>
    <row r="38" spans="1:19" s="76" customFormat="1" ht="15.75" customHeight="1" x14ac:dyDescent="0.35">
      <c r="A38" s="75"/>
      <c r="B38" s="130" t="s">
        <v>86</v>
      </c>
      <c r="C38" s="286" t="s">
        <v>109</v>
      </c>
      <c r="D38" s="286"/>
      <c r="E38" s="286"/>
      <c r="F38" s="286"/>
      <c r="G38" s="286"/>
      <c r="H38" s="136" t="s">
        <v>10</v>
      </c>
      <c r="I38" s="248"/>
      <c r="J38" s="248"/>
      <c r="K38" s="248"/>
      <c r="L38" s="248"/>
      <c r="M38" s="248"/>
      <c r="N38" s="248"/>
      <c r="O38" s="248"/>
      <c r="P38" s="248"/>
      <c r="Q38" s="248"/>
      <c r="R38" s="248"/>
      <c r="S38" s="40"/>
    </row>
    <row r="39" spans="1:19" s="76" customFormat="1" ht="15.75" customHeight="1" x14ac:dyDescent="0.35">
      <c r="A39" s="75"/>
      <c r="B39" s="130" t="s">
        <v>87</v>
      </c>
      <c r="C39" s="286" t="s">
        <v>110</v>
      </c>
      <c r="D39" s="286"/>
      <c r="E39" s="286"/>
      <c r="F39" s="286"/>
      <c r="G39" s="286"/>
      <c r="H39" s="136" t="s">
        <v>10</v>
      </c>
      <c r="I39" s="248"/>
      <c r="J39" s="248"/>
      <c r="K39" s="248"/>
      <c r="L39" s="248"/>
      <c r="M39" s="248"/>
      <c r="N39" s="248"/>
      <c r="O39" s="248"/>
      <c r="P39" s="248"/>
      <c r="Q39" s="248"/>
      <c r="R39" s="248"/>
      <c r="S39" s="40"/>
    </row>
    <row r="40" spans="1:19" s="76" customFormat="1" ht="15.75" customHeight="1" x14ac:dyDescent="0.35">
      <c r="A40" s="75"/>
      <c r="B40" s="130"/>
      <c r="C40" s="139" t="s">
        <v>168</v>
      </c>
      <c r="D40" s="140"/>
      <c r="E40" s="140"/>
      <c r="F40" s="140"/>
      <c r="G40" s="141"/>
      <c r="H40" s="142"/>
      <c r="I40" s="251"/>
      <c r="J40" s="251"/>
      <c r="K40" s="251"/>
      <c r="L40" s="251"/>
      <c r="M40" s="251"/>
      <c r="N40" s="251"/>
      <c r="O40" s="251"/>
      <c r="P40" s="251"/>
      <c r="Q40" s="251"/>
      <c r="R40" s="251"/>
      <c r="S40" s="40"/>
    </row>
    <row r="41" spans="1:19" s="76" customFormat="1" ht="15.75" customHeight="1" x14ac:dyDescent="0.35">
      <c r="A41" s="75"/>
      <c r="B41" s="130" t="s">
        <v>169</v>
      </c>
      <c r="C41" s="304" t="s">
        <v>157</v>
      </c>
      <c r="D41" s="305"/>
      <c r="E41" s="305"/>
      <c r="F41" s="305"/>
      <c r="G41" s="306"/>
      <c r="H41" s="136" t="s">
        <v>8</v>
      </c>
      <c r="I41" s="248"/>
      <c r="J41" s="248"/>
      <c r="K41" s="248"/>
      <c r="L41" s="248"/>
      <c r="M41" s="248"/>
      <c r="N41" s="248"/>
      <c r="O41" s="248"/>
      <c r="P41" s="248"/>
      <c r="Q41" s="248"/>
      <c r="R41" s="248"/>
      <c r="S41" s="40"/>
    </row>
    <row r="42" spans="1:19" s="76" customFormat="1" ht="15.75" customHeight="1" x14ac:dyDescent="0.35">
      <c r="A42" s="75"/>
      <c r="B42" s="130" t="s">
        <v>170</v>
      </c>
      <c r="C42" s="304" t="s">
        <v>142</v>
      </c>
      <c r="D42" s="305"/>
      <c r="E42" s="305"/>
      <c r="F42" s="305"/>
      <c r="G42" s="306"/>
      <c r="H42" s="136" t="s">
        <v>8</v>
      </c>
      <c r="I42" s="248"/>
      <c r="J42" s="248"/>
      <c r="K42" s="248"/>
      <c r="L42" s="248"/>
      <c r="M42" s="248"/>
      <c r="N42" s="248"/>
      <c r="O42" s="248"/>
      <c r="P42" s="248"/>
      <c r="Q42" s="248"/>
      <c r="R42" s="248"/>
      <c r="S42" s="40"/>
    </row>
    <row r="43" spans="1:19" s="76" customFormat="1" ht="15.75" customHeight="1" x14ac:dyDescent="0.35">
      <c r="A43" s="75"/>
      <c r="B43" s="130" t="s">
        <v>171</v>
      </c>
      <c r="C43" s="304" t="s">
        <v>143</v>
      </c>
      <c r="D43" s="305"/>
      <c r="E43" s="305"/>
      <c r="F43" s="305"/>
      <c r="G43" s="306"/>
      <c r="H43" s="136" t="s">
        <v>141</v>
      </c>
      <c r="I43" s="248"/>
      <c r="J43" s="248"/>
      <c r="K43" s="248"/>
      <c r="L43" s="248"/>
      <c r="M43" s="248"/>
      <c r="N43" s="248"/>
      <c r="O43" s="248"/>
      <c r="P43" s="248"/>
      <c r="Q43" s="248"/>
      <c r="R43" s="248"/>
      <c r="S43" s="40"/>
    </row>
    <row r="44" spans="1:19" s="76" customFormat="1" ht="15.75" customHeight="1" x14ac:dyDescent="0.35">
      <c r="A44" s="75"/>
      <c r="B44" s="130" t="s">
        <v>172</v>
      </c>
      <c r="C44" s="304" t="s">
        <v>144</v>
      </c>
      <c r="D44" s="305"/>
      <c r="E44" s="305"/>
      <c r="F44" s="305"/>
      <c r="G44" s="306"/>
      <c r="H44" s="136" t="s">
        <v>8</v>
      </c>
      <c r="I44" s="248"/>
      <c r="J44" s="248"/>
      <c r="K44" s="248"/>
      <c r="L44" s="248"/>
      <c r="M44" s="248"/>
      <c r="N44" s="248"/>
      <c r="O44" s="248"/>
      <c r="P44" s="248"/>
      <c r="Q44" s="248"/>
      <c r="R44" s="248"/>
      <c r="S44" s="40"/>
    </row>
    <row r="45" spans="1:19" s="76" customFormat="1" ht="15.75" customHeight="1" x14ac:dyDescent="0.35">
      <c r="A45" s="75"/>
      <c r="B45" s="130" t="s">
        <v>173</v>
      </c>
      <c r="C45" s="304" t="s">
        <v>159</v>
      </c>
      <c r="D45" s="305"/>
      <c r="E45" s="305"/>
      <c r="F45" s="305"/>
      <c r="G45" s="306"/>
      <c r="H45" s="136" t="s">
        <v>8</v>
      </c>
      <c r="I45" s="248"/>
      <c r="J45" s="248"/>
      <c r="K45" s="248"/>
      <c r="L45" s="248"/>
      <c r="M45" s="248"/>
      <c r="N45" s="248"/>
      <c r="O45" s="248"/>
      <c r="P45" s="248"/>
      <c r="Q45" s="248"/>
      <c r="R45" s="248"/>
      <c r="S45" s="40"/>
    </row>
    <row r="46" spans="1:19" s="76" customFormat="1" ht="15.75" customHeight="1" x14ac:dyDescent="0.35">
      <c r="A46" s="75"/>
      <c r="B46" s="130" t="s">
        <v>174</v>
      </c>
      <c r="C46" s="304" t="s">
        <v>145</v>
      </c>
      <c r="D46" s="305"/>
      <c r="E46" s="305"/>
      <c r="F46" s="305"/>
      <c r="G46" s="306"/>
      <c r="H46" s="136" t="s">
        <v>141</v>
      </c>
      <c r="I46" s="248"/>
      <c r="J46" s="248"/>
      <c r="K46" s="248"/>
      <c r="L46" s="248"/>
      <c r="M46" s="248"/>
      <c r="N46" s="248"/>
      <c r="O46" s="248"/>
      <c r="P46" s="248"/>
      <c r="Q46" s="248"/>
      <c r="R46" s="248"/>
      <c r="S46" s="40"/>
    </row>
    <row r="47" spans="1:19" s="76" customFormat="1" ht="15.75" customHeight="1" x14ac:dyDescent="0.35">
      <c r="A47" s="75"/>
      <c r="B47" s="130" t="s">
        <v>175</v>
      </c>
      <c r="C47" s="304" t="s">
        <v>146</v>
      </c>
      <c r="D47" s="305"/>
      <c r="E47" s="305"/>
      <c r="F47" s="305"/>
      <c r="G47" s="306"/>
      <c r="H47" s="136" t="s">
        <v>1</v>
      </c>
      <c r="I47" s="248"/>
      <c r="J47" s="248"/>
      <c r="K47" s="248"/>
      <c r="L47" s="248"/>
      <c r="M47" s="248"/>
      <c r="N47" s="248"/>
      <c r="O47" s="248"/>
      <c r="P47" s="248"/>
      <c r="Q47" s="248"/>
      <c r="R47" s="248"/>
      <c r="S47" s="40"/>
    </row>
    <row r="48" spans="1:19" s="76" customFormat="1" ht="15.75" customHeight="1" x14ac:dyDescent="0.35">
      <c r="A48" s="75"/>
      <c r="B48" s="130" t="s">
        <v>176</v>
      </c>
      <c r="C48" s="304" t="s">
        <v>147</v>
      </c>
      <c r="D48" s="305"/>
      <c r="E48" s="305"/>
      <c r="F48" s="305"/>
      <c r="G48" s="306"/>
      <c r="H48" s="136" t="s">
        <v>1</v>
      </c>
      <c r="I48" s="248"/>
      <c r="J48" s="248"/>
      <c r="K48" s="248"/>
      <c r="L48" s="248"/>
      <c r="M48" s="248"/>
      <c r="N48" s="248"/>
      <c r="O48" s="248"/>
      <c r="P48" s="248"/>
      <c r="Q48" s="248"/>
      <c r="R48" s="248"/>
      <c r="S48" s="40"/>
    </row>
    <row r="49" spans="1:19" s="76" customFormat="1" ht="15.75" customHeight="1" x14ac:dyDescent="0.35">
      <c r="A49" s="75"/>
      <c r="B49" s="130" t="s">
        <v>177</v>
      </c>
      <c r="C49" s="304" t="s">
        <v>148</v>
      </c>
      <c r="D49" s="305"/>
      <c r="E49" s="305"/>
      <c r="F49" s="305"/>
      <c r="G49" s="306"/>
      <c r="H49" s="136" t="s">
        <v>8</v>
      </c>
      <c r="I49" s="248"/>
      <c r="J49" s="248"/>
      <c r="K49" s="248"/>
      <c r="L49" s="248"/>
      <c r="M49" s="248"/>
      <c r="N49" s="248"/>
      <c r="O49" s="248"/>
      <c r="P49" s="248"/>
      <c r="Q49" s="248"/>
      <c r="R49" s="248"/>
      <c r="S49" s="40"/>
    </row>
    <row r="50" spans="1:19" s="76" customFormat="1" ht="15.75" customHeight="1" x14ac:dyDescent="0.35">
      <c r="A50" s="75"/>
      <c r="B50" s="130" t="s">
        <v>178</v>
      </c>
      <c r="C50" s="304" t="s">
        <v>149</v>
      </c>
      <c r="D50" s="305"/>
      <c r="E50" s="305"/>
      <c r="F50" s="305"/>
      <c r="G50" s="306"/>
      <c r="H50" s="136" t="s">
        <v>1</v>
      </c>
      <c r="I50" s="248"/>
      <c r="J50" s="248"/>
      <c r="K50" s="248"/>
      <c r="L50" s="248"/>
      <c r="M50" s="248"/>
      <c r="N50" s="248"/>
      <c r="O50" s="248"/>
      <c r="P50" s="248"/>
      <c r="Q50" s="248"/>
      <c r="R50" s="248"/>
      <c r="S50" s="40"/>
    </row>
    <row r="51" spans="1:19" s="76" customFormat="1" ht="15.75" customHeight="1" x14ac:dyDescent="0.35">
      <c r="A51" s="75"/>
      <c r="B51" s="130" t="s">
        <v>179</v>
      </c>
      <c r="C51" s="304" t="s">
        <v>150</v>
      </c>
      <c r="D51" s="305"/>
      <c r="E51" s="305"/>
      <c r="F51" s="305"/>
      <c r="G51" s="306"/>
      <c r="H51" s="136" t="s">
        <v>8</v>
      </c>
      <c r="I51" s="248"/>
      <c r="J51" s="248"/>
      <c r="K51" s="248"/>
      <c r="L51" s="248"/>
      <c r="M51" s="248"/>
      <c r="N51" s="248"/>
      <c r="O51" s="248"/>
      <c r="P51" s="248"/>
      <c r="Q51" s="248"/>
      <c r="R51" s="248"/>
      <c r="S51" s="40"/>
    </row>
    <row r="52" spans="1:19" s="76" customFormat="1" ht="15.75" customHeight="1" x14ac:dyDescent="0.35">
      <c r="A52" s="75"/>
      <c r="B52" s="137" t="s">
        <v>180</v>
      </c>
      <c r="C52" s="304" t="s">
        <v>151</v>
      </c>
      <c r="D52" s="305"/>
      <c r="E52" s="305"/>
      <c r="F52" s="305"/>
      <c r="G52" s="306"/>
      <c r="H52" s="136" t="s">
        <v>1</v>
      </c>
      <c r="I52" s="248"/>
      <c r="J52" s="248"/>
      <c r="K52" s="248"/>
      <c r="L52" s="248"/>
      <c r="M52" s="248"/>
      <c r="N52" s="248"/>
      <c r="O52" s="248"/>
      <c r="P52" s="248"/>
      <c r="Q52" s="248"/>
      <c r="R52" s="248"/>
      <c r="S52" s="40"/>
    </row>
    <row r="53" spans="1:19" s="76" customFormat="1" ht="15.75" customHeight="1" x14ac:dyDescent="0.35">
      <c r="A53" s="75"/>
      <c r="B53" s="40"/>
      <c r="C53" s="62"/>
      <c r="D53" s="62"/>
      <c r="E53" s="65"/>
      <c r="F53" s="65"/>
      <c r="G53" s="65"/>
      <c r="H53" s="57"/>
      <c r="I53" s="81"/>
      <c r="J53" s="81"/>
      <c r="L53" s="81"/>
      <c r="M53" s="81"/>
      <c r="N53" s="81"/>
      <c r="O53" s="81"/>
      <c r="P53" s="81"/>
      <c r="Q53" s="81"/>
      <c r="R53" s="81"/>
      <c r="S53" s="40"/>
    </row>
    <row r="54" spans="1:19" s="76" customFormat="1" ht="29.25" customHeight="1" x14ac:dyDescent="0.35">
      <c r="A54" s="75"/>
      <c r="B54" s="116"/>
      <c r="C54" s="281" t="s">
        <v>41</v>
      </c>
      <c r="D54" s="281"/>
      <c r="E54" s="82"/>
      <c r="F54" s="44"/>
      <c r="G54" s="44"/>
      <c r="H54" s="45"/>
      <c r="I54" s="83"/>
      <c r="J54" s="83"/>
      <c r="K54" s="83"/>
      <c r="L54" s="83"/>
      <c r="M54" s="83"/>
      <c r="N54" s="83"/>
      <c r="O54" s="83"/>
      <c r="P54" s="83"/>
      <c r="Q54" s="83"/>
      <c r="R54" s="83"/>
      <c r="S54" s="84"/>
    </row>
    <row r="55" spans="1:19" s="88" customFormat="1" ht="26.25" hidden="1" customHeight="1" x14ac:dyDescent="0.4">
      <c r="A55" s="85"/>
      <c r="B55" s="117"/>
      <c r="C55" s="54" t="s">
        <v>53</v>
      </c>
      <c r="D55" s="86"/>
      <c r="E55" s="87"/>
      <c r="F55" s="87"/>
      <c r="G55" s="87"/>
      <c r="H55" s="87"/>
      <c r="I55" s="74" t="str">
        <f>IF(I104="","",SUMPRODUCT(($I$104:$XFD$104&lt;I104)*($I$104:$XFD$104&lt;&gt;""))+SUMPRODUCT(($I$104:I104=I104)*1))</f>
        <v/>
      </c>
      <c r="J55" s="74" t="str">
        <f>IF(J104="","",SUMPRODUCT(($I$104:$XFD$104&lt;J104)*($I$104:$XFD$104&lt;&gt;""))+SUMPRODUCT(($I$104:J104=J104)*1))</f>
        <v/>
      </c>
      <c r="K55" s="74" t="str">
        <f>IF(K104="","",SUMPRODUCT(($I$104:$XFD$104&lt;K104)*($I$104:$XFD$104&lt;&gt;""))+SUMPRODUCT(($I$104:K104=K104)*1))</f>
        <v/>
      </c>
      <c r="L55" s="74" t="str">
        <f>IF(L104="","",SUMPRODUCT(($I$104:$XFD$104&lt;L104)*($I$104:$XFD$104&lt;&gt;""))+SUMPRODUCT(($I$104:L104=L104)*1))</f>
        <v/>
      </c>
      <c r="M55" s="74" t="str">
        <f>IF(M104="","",SUMPRODUCT(($I$104:$XFD$104&lt;M104)*($I$104:$XFD$104&lt;&gt;""))+SUMPRODUCT(($I$104:M104=M104)*1))</f>
        <v/>
      </c>
      <c r="N55" s="74" t="str">
        <f>IF(N104="","",SUMPRODUCT(($I$104:$XFD$104&lt;N104)*($I$104:$XFD$104&lt;&gt;""))+SUMPRODUCT(($I$104:N104=N104)*1))</f>
        <v/>
      </c>
      <c r="O55" s="74" t="str">
        <f>IF(O104="","",SUMPRODUCT(($I$104:$XFD$104&lt;O104)*($I$104:$XFD$104&lt;&gt;""))+SUMPRODUCT(($I$104:O104=O104)*1))</f>
        <v/>
      </c>
      <c r="P55" s="74" t="str">
        <f>IF(P104="","",SUMPRODUCT(($I$104:$XFD$104&lt;P104)*($I$104:$XFD$104&lt;&gt;""))+SUMPRODUCT(($I$104:P104=P104)*1))</f>
        <v/>
      </c>
      <c r="Q55" s="74" t="str">
        <f>IF(Q104="","",SUMPRODUCT(($I$104:$XFD$104&lt;Q104)*($I$104:$XFD$104&lt;&gt;""))+SUMPRODUCT(($I$104:Q104=Q104)*1))</f>
        <v/>
      </c>
      <c r="R55" s="74" t="str">
        <f>IF(R104="","",SUMPRODUCT(($I$104:$XFD$104&lt;R104)*($I$104:$XFD$104&lt;&gt;""))+SUMPRODUCT(($I$104:R104=R104)*1))</f>
        <v/>
      </c>
      <c r="S55" s="40"/>
    </row>
    <row r="56" spans="1:19" s="76" customFormat="1" x14ac:dyDescent="0.35">
      <c r="A56" s="75"/>
      <c r="B56" s="40"/>
      <c r="C56" s="292"/>
      <c r="D56" s="292"/>
      <c r="E56" s="292"/>
      <c r="F56" s="292"/>
      <c r="G56" s="292"/>
      <c r="H56" s="57"/>
      <c r="I56" s="143" t="str">
        <f>I63</f>
        <v>Befintlig anläggning</v>
      </c>
      <c r="J56" s="143" t="str">
        <f t="shared" ref="J56" si="0">J63</f>
        <v>Förslag 1</v>
      </c>
      <c r="K56" s="143" t="str">
        <f t="shared" ref="K56:L56" si="1">K63</f>
        <v>Förslag 2</v>
      </c>
      <c r="L56" s="143" t="str">
        <f t="shared" si="1"/>
        <v>Förslag 3</v>
      </c>
      <c r="M56" s="143" t="str">
        <f t="shared" ref="M56:N56" si="2">M63</f>
        <v>Förslag 4</v>
      </c>
      <c r="N56" s="143" t="str">
        <f t="shared" si="2"/>
        <v>Förslag 5</v>
      </c>
      <c r="O56" s="143" t="str">
        <f t="shared" ref="O56:P56" si="3">O63</f>
        <v>Förslag 6</v>
      </c>
      <c r="P56" s="143" t="str">
        <f t="shared" si="3"/>
        <v>Förslag 7</v>
      </c>
      <c r="Q56" s="143" t="str">
        <f t="shared" ref="Q56:R56" si="4">Q63</f>
        <v>Förslag 8</v>
      </c>
      <c r="R56" s="143" t="str">
        <f t="shared" si="4"/>
        <v>Förslag 9</v>
      </c>
      <c r="S56" s="40"/>
    </row>
    <row r="57" spans="1:19" s="76" customFormat="1" ht="29.25" customHeight="1" x14ac:dyDescent="0.35">
      <c r="A57" s="75"/>
      <c r="B57" s="137"/>
      <c r="C57" s="301" t="s">
        <v>265</v>
      </c>
      <c r="D57" s="301"/>
      <c r="E57" s="301"/>
      <c r="F57" s="301"/>
      <c r="G57" s="301"/>
      <c r="H57" s="144" t="s">
        <v>9</v>
      </c>
      <c r="I57" s="58" t="str">
        <f t="shared" ref="I57:L57" si="5">I104</f>
        <v/>
      </c>
      <c r="J57" s="58" t="str">
        <f t="shared" si="5"/>
        <v/>
      </c>
      <c r="K57" s="58" t="str">
        <f t="shared" si="5"/>
        <v/>
      </c>
      <c r="L57" s="58" t="str">
        <f t="shared" si="5"/>
        <v/>
      </c>
      <c r="M57" s="58" t="str">
        <f t="shared" ref="M57:N57" si="6">M104</f>
        <v/>
      </c>
      <c r="N57" s="58" t="str">
        <f t="shared" si="6"/>
        <v/>
      </c>
      <c r="O57" s="58" t="str">
        <f t="shared" ref="O57:P57" si="7">O104</f>
        <v/>
      </c>
      <c r="P57" s="58" t="str">
        <f t="shared" si="7"/>
        <v/>
      </c>
      <c r="Q57" s="58" t="str">
        <f t="shared" ref="Q57:R57" si="8">Q104</f>
        <v/>
      </c>
      <c r="R57" s="58" t="str">
        <f t="shared" si="8"/>
        <v/>
      </c>
      <c r="S57" s="40"/>
    </row>
    <row r="58" spans="1:19" s="76" customFormat="1" ht="29.25" customHeight="1" x14ac:dyDescent="0.35">
      <c r="A58" s="75"/>
      <c r="B58" s="137"/>
      <c r="C58" s="301" t="s">
        <v>72</v>
      </c>
      <c r="D58" s="301"/>
      <c r="E58" s="301"/>
      <c r="F58" s="301"/>
      <c r="G58" s="301"/>
      <c r="H58" s="144" t="s">
        <v>9</v>
      </c>
      <c r="I58" s="59">
        <f t="shared" ref="I58:L58" si="9">I87</f>
        <v>0</v>
      </c>
      <c r="J58" s="59">
        <f t="shared" si="9"/>
        <v>0</v>
      </c>
      <c r="K58" s="59">
        <f t="shared" si="9"/>
        <v>0</v>
      </c>
      <c r="L58" s="59">
        <f t="shared" si="9"/>
        <v>0</v>
      </c>
      <c r="M58" s="59">
        <f t="shared" ref="M58:N58" si="10">M87</f>
        <v>0</v>
      </c>
      <c r="N58" s="59">
        <f t="shared" si="10"/>
        <v>0</v>
      </c>
      <c r="O58" s="59">
        <f t="shared" ref="O58:P58" si="11">O87</f>
        <v>0</v>
      </c>
      <c r="P58" s="59">
        <f t="shared" si="11"/>
        <v>0</v>
      </c>
      <c r="Q58" s="59">
        <f t="shared" ref="Q58:R58" si="12">Q87</f>
        <v>0</v>
      </c>
      <c r="R58" s="59">
        <f t="shared" si="12"/>
        <v>0</v>
      </c>
      <c r="S58" s="40"/>
    </row>
    <row r="59" spans="1:19" s="76" customFormat="1" ht="29.25" customHeight="1" x14ac:dyDescent="0.35">
      <c r="A59" s="75"/>
      <c r="B59" s="137"/>
      <c r="C59" s="301" t="s">
        <v>70</v>
      </c>
      <c r="D59" s="301"/>
      <c r="E59" s="301"/>
      <c r="F59" s="301"/>
      <c r="G59" s="301"/>
      <c r="H59" s="144" t="s">
        <v>9</v>
      </c>
      <c r="I59" s="59">
        <f t="shared" ref="I59:L59" si="13">I89</f>
        <v>0</v>
      </c>
      <c r="J59" s="59">
        <f t="shared" si="13"/>
        <v>0</v>
      </c>
      <c r="K59" s="59">
        <f t="shared" si="13"/>
        <v>0</v>
      </c>
      <c r="L59" s="59">
        <f t="shared" si="13"/>
        <v>0</v>
      </c>
      <c r="M59" s="59">
        <f t="shared" ref="M59:N59" si="14">M89</f>
        <v>0</v>
      </c>
      <c r="N59" s="59">
        <f t="shared" si="14"/>
        <v>0</v>
      </c>
      <c r="O59" s="59">
        <f t="shared" ref="O59:P59" si="15">O89</f>
        <v>0</v>
      </c>
      <c r="P59" s="59">
        <f t="shared" si="15"/>
        <v>0</v>
      </c>
      <c r="Q59" s="59">
        <f t="shared" ref="Q59:R59" si="16">Q89</f>
        <v>0</v>
      </c>
      <c r="R59" s="59">
        <f t="shared" si="16"/>
        <v>0</v>
      </c>
      <c r="S59" s="40"/>
    </row>
    <row r="60" spans="1:19" s="76" customFormat="1" ht="29.25" customHeight="1" x14ac:dyDescent="0.35">
      <c r="A60" s="75"/>
      <c r="B60" s="137"/>
      <c r="C60" s="301" t="s">
        <v>92</v>
      </c>
      <c r="D60" s="301"/>
      <c r="E60" s="301"/>
      <c r="F60" s="301"/>
      <c r="G60" s="301"/>
      <c r="H60" s="144" t="s">
        <v>207</v>
      </c>
      <c r="I60" s="60">
        <f>I86*$H$19</f>
        <v>0</v>
      </c>
      <c r="J60" s="60">
        <f t="shared" ref="J60:L60" si="17">J86*$H$19</f>
        <v>0</v>
      </c>
      <c r="K60" s="60">
        <f t="shared" si="17"/>
        <v>0</v>
      </c>
      <c r="L60" s="60">
        <f t="shared" si="17"/>
        <v>0</v>
      </c>
      <c r="M60" s="60">
        <f t="shared" ref="M60:N60" si="18">M86*$H$19</f>
        <v>0</v>
      </c>
      <c r="N60" s="60">
        <f t="shared" si="18"/>
        <v>0</v>
      </c>
      <c r="O60" s="60">
        <f t="shared" ref="O60:P60" si="19">O86*$H$19</f>
        <v>0</v>
      </c>
      <c r="P60" s="60">
        <f t="shared" si="19"/>
        <v>0</v>
      </c>
      <c r="Q60" s="60">
        <f t="shared" ref="Q60:R60" si="20">Q86*$H$19</f>
        <v>0</v>
      </c>
      <c r="R60" s="60">
        <f t="shared" si="20"/>
        <v>0</v>
      </c>
      <c r="S60" s="40"/>
    </row>
    <row r="61" spans="1:19" s="76" customFormat="1" x14ac:dyDescent="0.35">
      <c r="A61" s="75"/>
      <c r="B61" s="40"/>
      <c r="C61" s="292"/>
      <c r="D61" s="292"/>
      <c r="E61" s="292"/>
      <c r="F61" s="292"/>
      <c r="G61" s="292"/>
      <c r="H61" s="57"/>
      <c r="I61" s="40"/>
      <c r="J61" s="65"/>
      <c r="K61" s="65"/>
      <c r="L61" s="65"/>
      <c r="M61" s="65"/>
      <c r="N61" s="65"/>
      <c r="O61" s="65"/>
      <c r="P61" s="65"/>
      <c r="Q61" s="65"/>
      <c r="R61" s="65"/>
      <c r="S61" s="40"/>
    </row>
    <row r="62" spans="1:19" s="88" customFormat="1" ht="26.25" customHeight="1" x14ac:dyDescent="0.4">
      <c r="A62" s="85"/>
      <c r="B62" s="89"/>
      <c r="C62" s="90" t="s">
        <v>44</v>
      </c>
      <c r="D62" s="89"/>
      <c r="E62" s="90"/>
      <c r="F62" s="89"/>
      <c r="G62" s="89"/>
      <c r="H62" s="89"/>
      <c r="I62" s="89"/>
      <c r="J62" s="89"/>
      <c r="K62" s="89"/>
      <c r="L62" s="89"/>
      <c r="M62" s="89"/>
      <c r="N62" s="89"/>
      <c r="O62" s="89"/>
      <c r="P62" s="89"/>
      <c r="Q62" s="89"/>
      <c r="R62" s="89"/>
      <c r="S62" s="89"/>
    </row>
    <row r="63" spans="1:19" s="92" customFormat="1" ht="24" customHeight="1" x14ac:dyDescent="0.45">
      <c r="A63" s="91"/>
      <c r="B63" s="28"/>
      <c r="C63" s="291"/>
      <c r="D63" s="291"/>
      <c r="E63" s="291"/>
      <c r="F63" s="291"/>
      <c r="G63" s="291"/>
      <c r="H63" s="27"/>
      <c r="I63" s="145" t="str">
        <f t="shared" ref="I63:L63" si="21">I27</f>
        <v>Befintlig anläggning</v>
      </c>
      <c r="J63" s="145" t="str">
        <f t="shared" si="21"/>
        <v>Förslag 1</v>
      </c>
      <c r="K63" s="145" t="str">
        <f t="shared" si="21"/>
        <v>Förslag 2</v>
      </c>
      <c r="L63" s="145" t="str">
        <f t="shared" si="21"/>
        <v>Förslag 3</v>
      </c>
      <c r="M63" s="145" t="str">
        <f t="shared" ref="M63:N63" si="22">M27</f>
        <v>Förslag 4</v>
      </c>
      <c r="N63" s="145" t="str">
        <f t="shared" si="22"/>
        <v>Förslag 5</v>
      </c>
      <c r="O63" s="145" t="str">
        <f t="shared" ref="O63:P63" si="23">O27</f>
        <v>Förslag 6</v>
      </c>
      <c r="P63" s="145" t="str">
        <f t="shared" si="23"/>
        <v>Förslag 7</v>
      </c>
      <c r="Q63" s="145" t="str">
        <f t="shared" ref="Q63:R63" si="24">Q27</f>
        <v>Förslag 8</v>
      </c>
      <c r="R63" s="145" t="str">
        <f t="shared" si="24"/>
        <v>Förslag 9</v>
      </c>
      <c r="S63" s="40"/>
    </row>
    <row r="64" spans="1:19" ht="13" x14ac:dyDescent="0.3">
      <c r="A64" s="73"/>
      <c r="B64" s="30"/>
      <c r="C64" s="298" t="s">
        <v>5</v>
      </c>
      <c r="D64" s="298"/>
      <c r="E64" s="298"/>
      <c r="F64" s="298"/>
      <c r="G64" s="298"/>
      <c r="H64" s="146"/>
      <c r="I64" s="34"/>
      <c r="J64" s="34"/>
      <c r="K64" s="34"/>
      <c r="L64" s="34"/>
      <c r="M64" s="34"/>
      <c r="N64" s="34"/>
      <c r="O64" s="34"/>
      <c r="P64" s="34"/>
      <c r="Q64" s="34"/>
      <c r="R64" s="34"/>
      <c r="S64" s="34"/>
    </row>
    <row r="65" spans="1:19" ht="15.75" customHeight="1" x14ac:dyDescent="0.3">
      <c r="A65" s="73"/>
      <c r="B65" s="27"/>
      <c r="C65" s="295" t="s">
        <v>18</v>
      </c>
      <c r="D65" s="295"/>
      <c r="E65" s="295"/>
      <c r="F65" s="295"/>
      <c r="G65" s="295"/>
      <c r="H65" s="147"/>
      <c r="I65" s="37"/>
      <c r="J65" s="37"/>
      <c r="K65" s="37"/>
      <c r="L65" s="37"/>
      <c r="M65" s="37"/>
      <c r="N65" s="37"/>
      <c r="O65" s="37"/>
      <c r="P65" s="37"/>
      <c r="Q65" s="37"/>
      <c r="R65" s="37"/>
      <c r="S65" s="40"/>
    </row>
    <row r="66" spans="1:19" ht="15.75" customHeight="1" x14ac:dyDescent="0.3">
      <c r="A66" s="73"/>
      <c r="B66" s="27"/>
      <c r="C66" s="285" t="s">
        <v>6</v>
      </c>
      <c r="D66" s="285"/>
      <c r="E66" s="285"/>
      <c r="F66" s="285"/>
      <c r="G66" s="285"/>
      <c r="H66" s="148" t="s">
        <v>2</v>
      </c>
      <c r="I66" s="40">
        <f t="shared" ref="I66:L67" si="25">I29</f>
        <v>0</v>
      </c>
      <c r="J66" s="37">
        <f t="shared" si="25"/>
        <v>0</v>
      </c>
      <c r="K66" s="37">
        <f t="shared" si="25"/>
        <v>0</v>
      </c>
      <c r="L66" s="37">
        <f t="shared" si="25"/>
        <v>0</v>
      </c>
      <c r="M66" s="37">
        <f t="shared" ref="M66:N66" si="26">M29</f>
        <v>0</v>
      </c>
      <c r="N66" s="37">
        <f t="shared" si="26"/>
        <v>0</v>
      </c>
      <c r="O66" s="37">
        <f t="shared" ref="O66:P66" si="27">O29</f>
        <v>0</v>
      </c>
      <c r="P66" s="37">
        <f t="shared" si="27"/>
        <v>0</v>
      </c>
      <c r="Q66" s="37">
        <f t="shared" ref="Q66:R66" si="28">Q29</f>
        <v>0</v>
      </c>
      <c r="R66" s="37">
        <f t="shared" si="28"/>
        <v>0</v>
      </c>
      <c r="S66" s="40"/>
    </row>
    <row r="67" spans="1:19" ht="15.75" customHeight="1" x14ac:dyDescent="0.3">
      <c r="A67" s="73"/>
      <c r="B67" s="27"/>
      <c r="C67" s="293" t="s">
        <v>7</v>
      </c>
      <c r="D67" s="293"/>
      <c r="E67" s="293"/>
      <c r="F67" s="293"/>
      <c r="G67" s="293"/>
      <c r="H67" s="149" t="s">
        <v>8</v>
      </c>
      <c r="I67" s="36">
        <f t="shared" si="25"/>
        <v>0</v>
      </c>
      <c r="J67" s="36">
        <f t="shared" si="25"/>
        <v>0</v>
      </c>
      <c r="K67" s="36">
        <f t="shared" si="25"/>
        <v>0</v>
      </c>
      <c r="L67" s="36">
        <f t="shared" si="25"/>
        <v>0</v>
      </c>
      <c r="M67" s="36">
        <f t="shared" ref="M67:N67" si="29">M30</f>
        <v>0</v>
      </c>
      <c r="N67" s="36">
        <f t="shared" si="29"/>
        <v>0</v>
      </c>
      <c r="O67" s="36">
        <f t="shared" ref="O67:P67" si="30">O30</f>
        <v>0</v>
      </c>
      <c r="P67" s="36">
        <f t="shared" si="30"/>
        <v>0</v>
      </c>
      <c r="Q67" s="36">
        <f t="shared" ref="Q67:R67" si="31">Q30</f>
        <v>0</v>
      </c>
      <c r="R67" s="36">
        <f t="shared" si="31"/>
        <v>0</v>
      </c>
      <c r="S67" s="40"/>
    </row>
    <row r="68" spans="1:19" ht="15.75" customHeight="1" x14ac:dyDescent="0.3">
      <c r="A68" s="73"/>
      <c r="B68" s="27"/>
      <c r="C68" s="297" t="s">
        <v>17</v>
      </c>
      <c r="D68" s="297"/>
      <c r="E68" s="297"/>
      <c r="F68" s="297"/>
      <c r="G68" s="297"/>
      <c r="H68" s="150" t="s">
        <v>9</v>
      </c>
      <c r="I68" s="47">
        <f t="shared" ref="I68:L68" si="32">I66*I67</f>
        <v>0</v>
      </c>
      <c r="J68" s="47">
        <f t="shared" si="32"/>
        <v>0</v>
      </c>
      <c r="K68" s="47">
        <f t="shared" si="32"/>
        <v>0</v>
      </c>
      <c r="L68" s="47">
        <f t="shared" si="32"/>
        <v>0</v>
      </c>
      <c r="M68" s="47">
        <f t="shared" ref="M68:N68" si="33">M66*M67</f>
        <v>0</v>
      </c>
      <c r="N68" s="47">
        <f t="shared" si="33"/>
        <v>0</v>
      </c>
      <c r="O68" s="47">
        <f t="shared" ref="O68:P68" si="34">O66*O67</f>
        <v>0</v>
      </c>
      <c r="P68" s="47">
        <f t="shared" si="34"/>
        <v>0</v>
      </c>
      <c r="Q68" s="47">
        <f t="shared" ref="Q68:R68" si="35">Q66*Q67</f>
        <v>0</v>
      </c>
      <c r="R68" s="47">
        <f t="shared" si="35"/>
        <v>0</v>
      </c>
      <c r="S68" s="40"/>
    </row>
    <row r="69" spans="1:19" ht="15.75" customHeight="1" x14ac:dyDescent="0.3">
      <c r="A69" s="73"/>
      <c r="B69" s="27"/>
      <c r="C69" s="151" t="s">
        <v>67</v>
      </c>
      <c r="D69" s="151"/>
      <c r="E69" s="151"/>
      <c r="F69" s="151"/>
      <c r="G69" s="151"/>
      <c r="H69" s="150"/>
      <c r="I69" s="32"/>
      <c r="J69" s="32"/>
      <c r="K69" s="32"/>
      <c r="L69" s="32"/>
      <c r="M69" s="32"/>
      <c r="N69" s="32"/>
      <c r="O69" s="32"/>
      <c r="P69" s="32"/>
      <c r="Q69" s="32"/>
      <c r="R69" s="32"/>
      <c r="S69" s="40"/>
    </row>
    <row r="70" spans="1:19" ht="15.75" customHeight="1" x14ac:dyDescent="0.3">
      <c r="A70" s="73"/>
      <c r="B70" s="27"/>
      <c r="C70" s="152" t="s">
        <v>154</v>
      </c>
      <c r="D70" s="151"/>
      <c r="E70" s="151"/>
      <c r="F70" s="151"/>
      <c r="G70" s="151"/>
      <c r="H70" s="148" t="s">
        <v>2</v>
      </c>
      <c r="I70" s="48">
        <f t="shared" ref="I70:L71" si="36">I32</f>
        <v>0</v>
      </c>
      <c r="J70" s="48">
        <f t="shared" si="36"/>
        <v>0</v>
      </c>
      <c r="K70" s="48">
        <f t="shared" si="36"/>
        <v>0</v>
      </c>
      <c r="L70" s="48">
        <f t="shared" si="36"/>
        <v>0</v>
      </c>
      <c r="M70" s="48">
        <f t="shared" ref="M70:N70" si="37">M32</f>
        <v>0</v>
      </c>
      <c r="N70" s="48">
        <f t="shared" si="37"/>
        <v>0</v>
      </c>
      <c r="O70" s="48">
        <f t="shared" ref="O70:P70" si="38">O32</f>
        <v>0</v>
      </c>
      <c r="P70" s="48">
        <f t="shared" si="38"/>
        <v>0</v>
      </c>
      <c r="Q70" s="48">
        <f t="shared" ref="Q70:R70" si="39">Q32</f>
        <v>0</v>
      </c>
      <c r="R70" s="48">
        <f t="shared" si="39"/>
        <v>0</v>
      </c>
      <c r="S70" s="40"/>
    </row>
    <row r="71" spans="1:19" ht="15.75" customHeight="1" x14ac:dyDescent="0.3">
      <c r="A71" s="73"/>
      <c r="B71" s="27"/>
      <c r="C71" s="293" t="s">
        <v>7</v>
      </c>
      <c r="D71" s="293"/>
      <c r="E71" s="293"/>
      <c r="F71" s="293"/>
      <c r="G71" s="293"/>
      <c r="H71" s="149" t="s">
        <v>8</v>
      </c>
      <c r="I71" s="49">
        <f t="shared" si="36"/>
        <v>0</v>
      </c>
      <c r="J71" s="49">
        <f t="shared" si="36"/>
        <v>0</v>
      </c>
      <c r="K71" s="49">
        <f t="shared" si="36"/>
        <v>0</v>
      </c>
      <c r="L71" s="49">
        <f t="shared" si="36"/>
        <v>0</v>
      </c>
      <c r="M71" s="49">
        <f t="shared" ref="M71:N71" si="40">M33</f>
        <v>0</v>
      </c>
      <c r="N71" s="49">
        <f t="shared" si="40"/>
        <v>0</v>
      </c>
      <c r="O71" s="49">
        <f t="shared" ref="O71:P71" si="41">O33</f>
        <v>0</v>
      </c>
      <c r="P71" s="49">
        <f t="shared" si="41"/>
        <v>0</v>
      </c>
      <c r="Q71" s="49">
        <f t="shared" ref="Q71:R71" si="42">Q33</f>
        <v>0</v>
      </c>
      <c r="R71" s="49">
        <f t="shared" si="42"/>
        <v>0</v>
      </c>
      <c r="S71" s="40"/>
    </row>
    <row r="72" spans="1:19" ht="15.75" customHeight="1" x14ac:dyDescent="0.3">
      <c r="A72" s="73"/>
      <c r="B72" s="27"/>
      <c r="C72" s="151"/>
      <c r="D72" s="151"/>
      <c r="E72" s="151"/>
      <c r="F72" s="151"/>
      <c r="G72" s="151"/>
      <c r="H72" s="150"/>
      <c r="I72" s="47">
        <f>I70*I71</f>
        <v>0</v>
      </c>
      <c r="J72" s="43">
        <f t="shared" ref="J72:K72" si="43">J70*J71</f>
        <v>0</v>
      </c>
      <c r="K72" s="43">
        <f t="shared" si="43"/>
        <v>0</v>
      </c>
      <c r="L72" s="43">
        <f t="shared" ref="L72:M72" si="44">L70*L71</f>
        <v>0</v>
      </c>
      <c r="M72" s="43">
        <f t="shared" si="44"/>
        <v>0</v>
      </c>
      <c r="N72" s="43">
        <f t="shared" ref="N72:O72" si="45">N70*N71</f>
        <v>0</v>
      </c>
      <c r="O72" s="43">
        <f t="shared" si="45"/>
        <v>0</v>
      </c>
      <c r="P72" s="43">
        <f t="shared" ref="P72:Q72" si="46">P70*P71</f>
        <v>0</v>
      </c>
      <c r="Q72" s="43">
        <f t="shared" si="46"/>
        <v>0</v>
      </c>
      <c r="R72" s="43">
        <f t="shared" ref="R72" si="47">R70*R71</f>
        <v>0</v>
      </c>
      <c r="S72" s="40"/>
    </row>
    <row r="73" spans="1:19" ht="15.75" customHeight="1" x14ac:dyDescent="0.3">
      <c r="A73" s="73"/>
      <c r="B73" s="27"/>
      <c r="C73" s="295" t="s">
        <v>16</v>
      </c>
      <c r="D73" s="295"/>
      <c r="E73" s="295"/>
      <c r="F73" s="295"/>
      <c r="G73" s="295"/>
      <c r="H73" s="147"/>
      <c r="I73" s="37"/>
      <c r="J73" s="37"/>
      <c r="K73" s="37"/>
      <c r="L73" s="37"/>
      <c r="M73" s="37"/>
      <c r="N73" s="37"/>
      <c r="O73" s="37"/>
      <c r="P73" s="37"/>
      <c r="Q73" s="37"/>
      <c r="R73" s="37"/>
      <c r="S73" s="40"/>
    </row>
    <row r="74" spans="1:19" ht="15.75" customHeight="1" x14ac:dyDescent="0.3">
      <c r="A74" s="73"/>
      <c r="B74" s="27"/>
      <c r="C74" s="285" t="s">
        <v>66</v>
      </c>
      <c r="D74" s="285"/>
      <c r="E74" s="285"/>
      <c r="F74" s="285"/>
      <c r="G74" s="285"/>
      <c r="H74" s="148" t="s">
        <v>9</v>
      </c>
      <c r="I74" s="38">
        <f t="shared" ref="I74:L74" si="48">I31*I29</f>
        <v>0</v>
      </c>
      <c r="J74" s="38">
        <f t="shared" si="48"/>
        <v>0</v>
      </c>
      <c r="K74" s="38">
        <f t="shared" si="48"/>
        <v>0</v>
      </c>
      <c r="L74" s="38">
        <f t="shared" si="48"/>
        <v>0</v>
      </c>
      <c r="M74" s="38">
        <f t="shared" ref="M74:N74" si="49">M31*M29</f>
        <v>0</v>
      </c>
      <c r="N74" s="38">
        <f t="shared" si="49"/>
        <v>0</v>
      </c>
      <c r="O74" s="38">
        <f t="shared" ref="O74:P74" si="50">O31*O29</f>
        <v>0</v>
      </c>
      <c r="P74" s="38">
        <f t="shared" si="50"/>
        <v>0</v>
      </c>
      <c r="Q74" s="38">
        <f t="shared" ref="Q74:R74" si="51">Q31*Q29</f>
        <v>0</v>
      </c>
      <c r="R74" s="38">
        <f t="shared" si="51"/>
        <v>0</v>
      </c>
      <c r="S74" s="40"/>
    </row>
    <row r="75" spans="1:19" ht="15.75" customHeight="1" x14ac:dyDescent="0.3">
      <c r="A75" s="73"/>
      <c r="B75" s="27"/>
      <c r="C75" s="293" t="s">
        <v>119</v>
      </c>
      <c r="D75" s="293"/>
      <c r="E75" s="293"/>
      <c r="F75" s="293"/>
      <c r="G75" s="293"/>
      <c r="H75" s="149" t="s">
        <v>9</v>
      </c>
      <c r="I75" s="93">
        <f t="shared" ref="I75:L75" si="52">I34*I32</f>
        <v>0</v>
      </c>
      <c r="J75" s="93">
        <f t="shared" si="52"/>
        <v>0</v>
      </c>
      <c r="K75" s="93">
        <f t="shared" si="52"/>
        <v>0</v>
      </c>
      <c r="L75" s="93">
        <f t="shared" si="52"/>
        <v>0</v>
      </c>
      <c r="M75" s="93">
        <f t="shared" ref="M75:N75" si="53">M34*M32</f>
        <v>0</v>
      </c>
      <c r="N75" s="93">
        <f t="shared" si="53"/>
        <v>0</v>
      </c>
      <c r="O75" s="93">
        <f t="shared" ref="O75:P75" si="54">O34*O32</f>
        <v>0</v>
      </c>
      <c r="P75" s="93">
        <f t="shared" si="54"/>
        <v>0</v>
      </c>
      <c r="Q75" s="93">
        <f t="shared" ref="Q75:R75" si="55">Q34*Q32</f>
        <v>0</v>
      </c>
      <c r="R75" s="93">
        <f t="shared" si="55"/>
        <v>0</v>
      </c>
      <c r="S75" s="40"/>
    </row>
    <row r="76" spans="1:19" ht="15.75" customHeight="1" x14ac:dyDescent="0.3">
      <c r="A76" s="73"/>
      <c r="B76" s="27"/>
      <c r="C76" s="297" t="s">
        <v>16</v>
      </c>
      <c r="D76" s="297"/>
      <c r="E76" s="297"/>
      <c r="F76" s="297"/>
      <c r="G76" s="297"/>
      <c r="H76" s="150" t="s">
        <v>9</v>
      </c>
      <c r="I76" s="47">
        <f>SUM(I74:I75)</f>
        <v>0</v>
      </c>
      <c r="J76" s="47">
        <f t="shared" ref="J76:L76" si="56">SUM(J74:J75)</f>
        <v>0</v>
      </c>
      <c r="K76" s="47">
        <f t="shared" si="56"/>
        <v>0</v>
      </c>
      <c r="L76" s="47">
        <f t="shared" si="56"/>
        <v>0</v>
      </c>
      <c r="M76" s="47">
        <f t="shared" ref="M76:N76" si="57">SUM(M74:M75)</f>
        <v>0</v>
      </c>
      <c r="N76" s="47">
        <f t="shared" si="57"/>
        <v>0</v>
      </c>
      <c r="O76" s="47">
        <f t="shared" ref="O76:P76" si="58">SUM(O74:O75)</f>
        <v>0</v>
      </c>
      <c r="P76" s="47">
        <f t="shared" si="58"/>
        <v>0</v>
      </c>
      <c r="Q76" s="47">
        <f t="shared" ref="Q76:R76" si="59">SUM(Q74:Q75)</f>
        <v>0</v>
      </c>
      <c r="R76" s="47">
        <f t="shared" si="59"/>
        <v>0</v>
      </c>
      <c r="S76" s="40"/>
    </row>
    <row r="77" spans="1:19" ht="15.75" customHeight="1" x14ac:dyDescent="0.3">
      <c r="A77" s="73"/>
      <c r="B77" s="27"/>
      <c r="C77" s="295" t="s">
        <v>65</v>
      </c>
      <c r="D77" s="295"/>
      <c r="E77" s="295"/>
      <c r="F77" s="295"/>
      <c r="G77" s="295"/>
      <c r="H77" s="148" t="s">
        <v>9</v>
      </c>
      <c r="I77" s="33">
        <f>I35</f>
        <v>0</v>
      </c>
      <c r="J77" s="33">
        <f t="shared" ref="J77:L77" si="60">J35</f>
        <v>0</v>
      </c>
      <c r="K77" s="33">
        <f t="shared" si="60"/>
        <v>0</v>
      </c>
      <c r="L77" s="33">
        <f t="shared" si="60"/>
        <v>0</v>
      </c>
      <c r="M77" s="33">
        <f t="shared" ref="M77:N77" si="61">M35</f>
        <v>0</v>
      </c>
      <c r="N77" s="33">
        <f t="shared" si="61"/>
        <v>0</v>
      </c>
      <c r="O77" s="33">
        <f t="shared" ref="O77:P77" si="62">O35</f>
        <v>0</v>
      </c>
      <c r="P77" s="33">
        <f t="shared" si="62"/>
        <v>0</v>
      </c>
      <c r="Q77" s="33">
        <f t="shared" ref="Q77:R77" si="63">Q35</f>
        <v>0</v>
      </c>
      <c r="R77" s="33">
        <f t="shared" si="63"/>
        <v>0</v>
      </c>
      <c r="S77" s="40"/>
    </row>
    <row r="78" spans="1:19" ht="13" x14ac:dyDescent="0.3">
      <c r="A78" s="73"/>
      <c r="B78" s="29"/>
      <c r="C78" s="294" t="s">
        <v>52</v>
      </c>
      <c r="D78" s="294"/>
      <c r="E78" s="294"/>
      <c r="F78" s="294"/>
      <c r="G78" s="294"/>
      <c r="H78" s="153" t="s">
        <v>9</v>
      </c>
      <c r="I78" s="39">
        <f t="shared" ref="I78:L78" si="64">I68+I72+I76+I77</f>
        <v>0</v>
      </c>
      <c r="J78" s="39">
        <f t="shared" si="64"/>
        <v>0</v>
      </c>
      <c r="K78" s="39">
        <f t="shared" si="64"/>
        <v>0</v>
      </c>
      <c r="L78" s="39">
        <f t="shared" si="64"/>
        <v>0</v>
      </c>
      <c r="M78" s="39">
        <f t="shared" ref="M78:N78" si="65">M68+M72+M76+M77</f>
        <v>0</v>
      </c>
      <c r="N78" s="39">
        <f t="shared" si="65"/>
        <v>0</v>
      </c>
      <c r="O78" s="39">
        <f t="shared" ref="O78:P78" si="66">O68+O72+O76+O77</f>
        <v>0</v>
      </c>
      <c r="P78" s="39">
        <f t="shared" si="66"/>
        <v>0</v>
      </c>
      <c r="Q78" s="39">
        <f t="shared" ref="Q78:R78" si="67">Q68+Q72+Q76+Q77</f>
        <v>0</v>
      </c>
      <c r="R78" s="39">
        <f t="shared" si="67"/>
        <v>0</v>
      </c>
      <c r="S78" s="39"/>
    </row>
    <row r="79" spans="1:19" ht="13" x14ac:dyDescent="0.3">
      <c r="A79" s="73"/>
      <c r="B79" s="31"/>
      <c r="C79" s="296"/>
      <c r="D79" s="296"/>
      <c r="E79" s="296"/>
      <c r="F79" s="296"/>
      <c r="G79" s="296"/>
      <c r="H79" s="147"/>
      <c r="I79" s="51"/>
      <c r="J79" s="51"/>
      <c r="K79" s="51"/>
      <c r="L79" s="51"/>
      <c r="M79" s="51"/>
      <c r="N79" s="51"/>
      <c r="O79" s="51"/>
      <c r="P79" s="51"/>
      <c r="Q79" s="51"/>
      <c r="R79" s="51"/>
      <c r="S79" s="40"/>
    </row>
    <row r="80" spans="1:19" ht="13" x14ac:dyDescent="0.3">
      <c r="A80" s="73"/>
      <c r="B80" s="29"/>
      <c r="C80" s="294" t="s">
        <v>69</v>
      </c>
      <c r="D80" s="294"/>
      <c r="E80" s="294"/>
      <c r="F80" s="294"/>
      <c r="G80" s="294"/>
      <c r="H80" s="153"/>
      <c r="I80" s="29"/>
      <c r="J80" s="29"/>
      <c r="K80" s="29"/>
      <c r="L80" s="29"/>
      <c r="M80" s="29"/>
      <c r="N80" s="29"/>
      <c r="O80" s="29"/>
      <c r="P80" s="29"/>
      <c r="Q80" s="29"/>
      <c r="R80" s="29"/>
      <c r="S80" s="29"/>
    </row>
    <row r="81" spans="1:19" ht="15.75" customHeight="1" x14ac:dyDescent="0.3">
      <c r="A81" s="73"/>
      <c r="B81" s="31"/>
      <c r="C81" s="295" t="s">
        <v>68</v>
      </c>
      <c r="D81" s="295"/>
      <c r="E81" s="295"/>
      <c r="F81" s="295"/>
      <c r="G81" s="295"/>
      <c r="H81" s="147"/>
      <c r="I81" s="66"/>
      <c r="J81" s="66"/>
      <c r="K81" s="66"/>
      <c r="L81" s="66"/>
      <c r="M81" s="66"/>
      <c r="N81" s="66"/>
      <c r="O81" s="66"/>
      <c r="P81" s="66"/>
      <c r="Q81" s="66"/>
      <c r="R81" s="66"/>
      <c r="S81" s="40"/>
    </row>
    <row r="82" spans="1:19" ht="15.75" customHeight="1" x14ac:dyDescent="0.3">
      <c r="A82" s="73"/>
      <c r="B82" s="31"/>
      <c r="C82" s="154" t="s">
        <v>114</v>
      </c>
      <c r="D82" s="154"/>
      <c r="E82" s="154"/>
      <c r="F82" s="154"/>
      <c r="G82" s="154"/>
      <c r="H82" s="154" t="s">
        <v>10</v>
      </c>
      <c r="I82" s="106">
        <f t="shared" ref="I82:L82" si="68">I37*I29</f>
        <v>0</v>
      </c>
      <c r="J82" s="106">
        <f t="shared" si="68"/>
        <v>0</v>
      </c>
      <c r="K82" s="106">
        <f t="shared" si="68"/>
        <v>0</v>
      </c>
      <c r="L82" s="106">
        <f t="shared" si="68"/>
        <v>0</v>
      </c>
      <c r="M82" s="106">
        <f t="shared" ref="M82:N82" si="69">M37*M29</f>
        <v>0</v>
      </c>
      <c r="N82" s="106">
        <f t="shared" si="69"/>
        <v>0</v>
      </c>
      <c r="O82" s="106">
        <f t="shared" ref="O82:P82" si="70">O37*O29</f>
        <v>0</v>
      </c>
      <c r="P82" s="106">
        <f t="shared" si="70"/>
        <v>0</v>
      </c>
      <c r="Q82" s="106">
        <f t="shared" ref="Q82:R82" si="71">Q37*Q29</f>
        <v>0</v>
      </c>
      <c r="R82" s="106">
        <f t="shared" si="71"/>
        <v>0</v>
      </c>
      <c r="S82" s="31"/>
    </row>
    <row r="83" spans="1:19" ht="15" customHeight="1" x14ac:dyDescent="0.3">
      <c r="A83" s="73"/>
      <c r="B83" s="31"/>
      <c r="C83" s="154" t="s">
        <v>111</v>
      </c>
      <c r="D83" s="154"/>
      <c r="E83" s="154"/>
      <c r="F83" s="154"/>
      <c r="G83" s="154"/>
      <c r="H83" s="154" t="s">
        <v>115</v>
      </c>
      <c r="I83" s="106">
        <f>(I$37*($H$20-IF(I$84&gt;0,$H$22,0)-IF(I$85&gt;0,$H$23,0))*I$29/1000)</f>
        <v>0</v>
      </c>
      <c r="J83" s="106">
        <f t="shared" ref="J83:R83" si="72">(J$37*($H$20-IF(J$84&gt;0,$H$22,0)-IF(J$85&gt;0,$H$23,0))*J$29/1000)</f>
        <v>0</v>
      </c>
      <c r="K83" s="106">
        <f t="shared" si="72"/>
        <v>0</v>
      </c>
      <c r="L83" s="106">
        <f t="shared" si="72"/>
        <v>0</v>
      </c>
      <c r="M83" s="106">
        <f t="shared" si="72"/>
        <v>0</v>
      </c>
      <c r="N83" s="106">
        <f t="shared" si="72"/>
        <v>0</v>
      </c>
      <c r="O83" s="106">
        <f t="shared" si="72"/>
        <v>0</v>
      </c>
      <c r="P83" s="106">
        <f t="shared" si="72"/>
        <v>0</v>
      </c>
      <c r="Q83" s="106">
        <f t="shared" si="72"/>
        <v>0</v>
      </c>
      <c r="R83" s="106">
        <f t="shared" si="72"/>
        <v>0</v>
      </c>
      <c r="S83" s="40"/>
    </row>
    <row r="84" spans="1:19" ht="15.75" customHeight="1" x14ac:dyDescent="0.3">
      <c r="A84" s="73"/>
      <c r="B84" s="31"/>
      <c r="C84" s="154" t="s">
        <v>112</v>
      </c>
      <c r="D84" s="154"/>
      <c r="E84" s="154"/>
      <c r="F84" s="154"/>
      <c r="G84" s="154"/>
      <c r="H84" s="154" t="s">
        <v>115</v>
      </c>
      <c r="I84" s="106">
        <f>(I$38*$H$22*I$29)/1000</f>
        <v>0</v>
      </c>
      <c r="J84" s="106">
        <f t="shared" ref="J84:R84" si="73">(J$38*$H$22*J$29)/1000</f>
        <v>0</v>
      </c>
      <c r="K84" s="106">
        <f t="shared" si="73"/>
        <v>0</v>
      </c>
      <c r="L84" s="106">
        <f t="shared" si="73"/>
        <v>0</v>
      </c>
      <c r="M84" s="106">
        <f t="shared" si="73"/>
        <v>0</v>
      </c>
      <c r="N84" s="106">
        <f t="shared" si="73"/>
        <v>0</v>
      </c>
      <c r="O84" s="106">
        <f t="shared" si="73"/>
        <v>0</v>
      </c>
      <c r="P84" s="106">
        <f t="shared" si="73"/>
        <v>0</v>
      </c>
      <c r="Q84" s="106">
        <f t="shared" si="73"/>
        <v>0</v>
      </c>
      <c r="R84" s="106">
        <f t="shared" si="73"/>
        <v>0</v>
      </c>
      <c r="S84" s="40"/>
    </row>
    <row r="85" spans="1:19" ht="15.75" customHeight="1" x14ac:dyDescent="0.3">
      <c r="A85" s="73"/>
      <c r="B85" s="31"/>
      <c r="C85" s="154" t="s">
        <v>113</v>
      </c>
      <c r="D85" s="154"/>
      <c r="E85" s="154"/>
      <c r="F85" s="154"/>
      <c r="G85" s="154"/>
      <c r="H85" s="154" t="s">
        <v>115</v>
      </c>
      <c r="I85" s="106">
        <f>(I$39*$H$23*I$29)/1000</f>
        <v>0</v>
      </c>
      <c r="J85" s="106">
        <f t="shared" ref="J85:R85" si="74">(J$39*$H$23*J$29)/1000</f>
        <v>0</v>
      </c>
      <c r="K85" s="106">
        <f t="shared" si="74"/>
        <v>0</v>
      </c>
      <c r="L85" s="106">
        <f t="shared" si="74"/>
        <v>0</v>
      </c>
      <c r="M85" s="106">
        <f t="shared" si="74"/>
        <v>0</v>
      </c>
      <c r="N85" s="106">
        <f t="shared" si="74"/>
        <v>0</v>
      </c>
      <c r="O85" s="106">
        <f t="shared" si="74"/>
        <v>0</v>
      </c>
      <c r="P85" s="106">
        <f t="shared" si="74"/>
        <v>0</v>
      </c>
      <c r="Q85" s="106">
        <f t="shared" si="74"/>
        <v>0</v>
      </c>
      <c r="R85" s="106">
        <f t="shared" si="74"/>
        <v>0</v>
      </c>
      <c r="S85" s="40"/>
    </row>
    <row r="86" spans="1:19" s="110" customFormat="1" ht="15.75" customHeight="1" x14ac:dyDescent="0.3">
      <c r="A86" s="107"/>
      <c r="B86" s="31"/>
      <c r="C86" s="155" t="s">
        <v>12</v>
      </c>
      <c r="D86" s="155"/>
      <c r="E86" s="155"/>
      <c r="F86" s="155"/>
      <c r="G86" s="155"/>
      <c r="H86" s="155" t="s">
        <v>155</v>
      </c>
      <c r="I86" s="108">
        <f>(I$83+I$84+I$85)</f>
        <v>0</v>
      </c>
      <c r="J86" s="108">
        <f t="shared" ref="J86:R86" si="75">(J$83+J$84+J$85)</f>
        <v>0</v>
      </c>
      <c r="K86" s="108">
        <f t="shared" si="75"/>
        <v>0</v>
      </c>
      <c r="L86" s="108">
        <f t="shared" si="75"/>
        <v>0</v>
      </c>
      <c r="M86" s="108">
        <f t="shared" si="75"/>
        <v>0</v>
      </c>
      <c r="N86" s="108">
        <f t="shared" si="75"/>
        <v>0</v>
      </c>
      <c r="O86" s="108">
        <f t="shared" si="75"/>
        <v>0</v>
      </c>
      <c r="P86" s="108">
        <f t="shared" si="75"/>
        <v>0</v>
      </c>
      <c r="Q86" s="108">
        <f t="shared" si="75"/>
        <v>0</v>
      </c>
      <c r="R86" s="108">
        <f t="shared" si="75"/>
        <v>0</v>
      </c>
      <c r="S86" s="109"/>
    </row>
    <row r="87" spans="1:19" ht="15.75" customHeight="1" x14ac:dyDescent="0.3">
      <c r="A87" s="73"/>
      <c r="B87" s="31"/>
      <c r="C87" s="156" t="s">
        <v>72</v>
      </c>
      <c r="D87" s="156"/>
      <c r="E87" s="156"/>
      <c r="F87" s="156"/>
      <c r="G87" s="156"/>
      <c r="H87" s="156" t="s">
        <v>15</v>
      </c>
      <c r="I87" s="111">
        <f>I$86*$H$17</f>
        <v>0</v>
      </c>
      <c r="J87" s="111">
        <f t="shared" ref="J87:R87" si="76">J$86*$H$17</f>
        <v>0</v>
      </c>
      <c r="K87" s="111">
        <f t="shared" si="76"/>
        <v>0</v>
      </c>
      <c r="L87" s="111">
        <f t="shared" si="76"/>
        <v>0</v>
      </c>
      <c r="M87" s="111">
        <f t="shared" si="76"/>
        <v>0</v>
      </c>
      <c r="N87" s="111">
        <f t="shared" si="76"/>
        <v>0</v>
      </c>
      <c r="O87" s="111">
        <f t="shared" si="76"/>
        <v>0</v>
      </c>
      <c r="P87" s="111">
        <f t="shared" si="76"/>
        <v>0</v>
      </c>
      <c r="Q87" s="111">
        <f t="shared" si="76"/>
        <v>0</v>
      </c>
      <c r="R87" s="111">
        <f t="shared" si="76"/>
        <v>0</v>
      </c>
      <c r="S87" s="40"/>
    </row>
    <row r="88" spans="1:19" ht="15.75" customHeight="1" x14ac:dyDescent="0.3">
      <c r="A88" s="73"/>
      <c r="B88" s="31"/>
      <c r="C88" s="293" t="s">
        <v>131</v>
      </c>
      <c r="D88" s="293"/>
      <c r="E88" s="293"/>
      <c r="F88" s="293"/>
      <c r="G88" s="293"/>
      <c r="H88" s="149"/>
      <c r="I88" s="50">
        <f>IF($H$16=$H$18,$H$15,(1/($H$16-$H$18))*(1-((1+$H$18)/(1+$H$16))^$H$15))</f>
        <v>0</v>
      </c>
      <c r="J88" s="50">
        <f t="shared" ref="J88:R88" si="77">IF($H$16=$H$18,$H$15,(1/($H$16-$H$18))*(1-((1+$H$18)/(1+$H$16))^$H$15))</f>
        <v>0</v>
      </c>
      <c r="K88" s="50">
        <f t="shared" si="77"/>
        <v>0</v>
      </c>
      <c r="L88" s="50">
        <f t="shared" si="77"/>
        <v>0</v>
      </c>
      <c r="M88" s="50">
        <f t="shared" si="77"/>
        <v>0</v>
      </c>
      <c r="N88" s="50">
        <f t="shared" si="77"/>
        <v>0</v>
      </c>
      <c r="O88" s="50">
        <f t="shared" si="77"/>
        <v>0</v>
      </c>
      <c r="P88" s="50">
        <f t="shared" si="77"/>
        <v>0</v>
      </c>
      <c r="Q88" s="50">
        <f t="shared" si="77"/>
        <v>0</v>
      </c>
      <c r="R88" s="50">
        <f t="shared" si="77"/>
        <v>0</v>
      </c>
      <c r="S88" s="40"/>
    </row>
    <row r="89" spans="1:19" ht="15.75" customHeight="1" x14ac:dyDescent="0.3">
      <c r="A89" s="73"/>
      <c r="B89" s="31"/>
      <c r="C89" s="155" t="s">
        <v>234</v>
      </c>
      <c r="D89" s="155"/>
      <c r="E89" s="155"/>
      <c r="F89" s="155"/>
      <c r="G89" s="155"/>
      <c r="H89" s="150" t="s">
        <v>9</v>
      </c>
      <c r="I89" s="47">
        <f t="shared" ref="I89:L89" si="78">I87*I88</f>
        <v>0</v>
      </c>
      <c r="J89" s="47">
        <f t="shared" si="78"/>
        <v>0</v>
      </c>
      <c r="K89" s="47">
        <f t="shared" si="78"/>
        <v>0</v>
      </c>
      <c r="L89" s="47">
        <f t="shared" si="78"/>
        <v>0</v>
      </c>
      <c r="M89" s="47">
        <f t="shared" ref="M89:N89" si="79">M87*M88</f>
        <v>0</v>
      </c>
      <c r="N89" s="47">
        <f t="shared" si="79"/>
        <v>0</v>
      </c>
      <c r="O89" s="47">
        <f t="shared" ref="O89:P89" si="80">O87*O88</f>
        <v>0</v>
      </c>
      <c r="P89" s="47">
        <f t="shared" si="80"/>
        <v>0</v>
      </c>
      <c r="Q89" s="47">
        <f t="shared" ref="Q89:R89" si="81">Q87*Q88</f>
        <v>0</v>
      </c>
      <c r="R89" s="47">
        <f t="shared" si="81"/>
        <v>0</v>
      </c>
      <c r="S89" s="40"/>
    </row>
    <row r="90" spans="1:19" ht="15.75" customHeight="1" x14ac:dyDescent="0.3">
      <c r="A90" s="73"/>
      <c r="B90" s="31"/>
      <c r="C90" s="151"/>
      <c r="D90" s="151"/>
      <c r="E90" s="151"/>
      <c r="F90" s="151"/>
      <c r="G90" s="151"/>
      <c r="H90" s="150"/>
      <c r="I90" s="35"/>
      <c r="J90" s="35"/>
      <c r="K90" s="35"/>
      <c r="L90" s="35"/>
      <c r="M90" s="35"/>
      <c r="N90" s="35"/>
      <c r="O90" s="35"/>
      <c r="P90" s="35"/>
      <c r="Q90" s="35"/>
      <c r="R90" s="35"/>
      <c r="S90" s="40"/>
    </row>
    <row r="91" spans="1:19" ht="15.75" customHeight="1" x14ac:dyDescent="0.3">
      <c r="A91" s="73"/>
      <c r="B91" s="31"/>
      <c r="C91" s="259" t="s">
        <v>266</v>
      </c>
      <c r="D91" s="259"/>
      <c r="E91" s="259"/>
      <c r="F91" s="259"/>
      <c r="G91" s="259"/>
      <c r="H91" s="147"/>
      <c r="I91" s="41"/>
      <c r="J91" s="41"/>
      <c r="K91" s="41"/>
      <c r="L91" s="41"/>
      <c r="M91" s="41"/>
      <c r="N91" s="41"/>
      <c r="O91" s="41"/>
      <c r="P91" s="41"/>
      <c r="Q91" s="41"/>
      <c r="R91" s="41"/>
      <c r="S91" s="40"/>
    </row>
    <row r="92" spans="1:19" ht="15.75" customHeight="1" x14ac:dyDescent="0.3">
      <c r="A92" s="73"/>
      <c r="B92" s="31"/>
      <c r="C92" s="157" t="s">
        <v>156</v>
      </c>
      <c r="D92" s="157"/>
      <c r="E92" s="157"/>
      <c r="F92" s="157"/>
      <c r="G92" s="157"/>
      <c r="H92" s="148" t="s">
        <v>15</v>
      </c>
      <c r="I92" s="113">
        <f>IF(I$43&gt;0,(((I$41+I$42)*I$29)/(I$43/$H$20)),0)</f>
        <v>0</v>
      </c>
      <c r="J92" s="113">
        <f t="shared" ref="J92:K92" si="82">IF(J$43&gt;0,(((J$41+J$42)*J$29)/(J$43/$H$20)),0)</f>
        <v>0</v>
      </c>
      <c r="K92" s="113">
        <f t="shared" si="82"/>
        <v>0</v>
      </c>
      <c r="L92" s="113">
        <f t="shared" ref="L92:R92" si="83">IF(L$43&gt;0,(((L$41+L$42)*L$29)/(L$43/$H$20)),0)</f>
        <v>0</v>
      </c>
      <c r="M92" s="113">
        <f t="shared" si="83"/>
        <v>0</v>
      </c>
      <c r="N92" s="113">
        <f t="shared" si="83"/>
        <v>0</v>
      </c>
      <c r="O92" s="113">
        <f t="shared" si="83"/>
        <v>0</v>
      </c>
      <c r="P92" s="113">
        <f t="shared" si="83"/>
        <v>0</v>
      </c>
      <c r="Q92" s="113">
        <f t="shared" si="83"/>
        <v>0</v>
      </c>
      <c r="R92" s="113">
        <f t="shared" si="83"/>
        <v>0</v>
      </c>
      <c r="S92" s="40"/>
    </row>
    <row r="93" spans="1:19" ht="15.75" customHeight="1" x14ac:dyDescent="0.3">
      <c r="A93" s="73"/>
      <c r="B93" s="31"/>
      <c r="C93" s="157" t="s">
        <v>158</v>
      </c>
      <c r="D93" s="157"/>
      <c r="E93" s="157"/>
      <c r="F93" s="157"/>
      <c r="G93" s="157"/>
      <c r="H93" s="148" t="s">
        <v>15</v>
      </c>
      <c r="I93" s="113">
        <f t="shared" ref="I93:K93" si="84">IF(I$46&gt;0,(((I$44+I$45)*I$29)/(I$46/$H$20)),0)</f>
        <v>0</v>
      </c>
      <c r="J93" s="113">
        <f t="shared" si="84"/>
        <v>0</v>
      </c>
      <c r="K93" s="113">
        <f t="shared" si="84"/>
        <v>0</v>
      </c>
      <c r="L93" s="113">
        <f t="shared" ref="L93:R93" si="85">IF(L$46&gt;0,(((L$44+L$45)*L$29)/(L$46/$H$20)),0)</f>
        <v>0</v>
      </c>
      <c r="M93" s="113">
        <f t="shared" si="85"/>
        <v>0</v>
      </c>
      <c r="N93" s="113">
        <f t="shared" si="85"/>
        <v>0</v>
      </c>
      <c r="O93" s="113">
        <f t="shared" si="85"/>
        <v>0</v>
      </c>
      <c r="P93" s="113">
        <f t="shared" si="85"/>
        <v>0</v>
      </c>
      <c r="Q93" s="113">
        <f t="shared" si="85"/>
        <v>0</v>
      </c>
      <c r="R93" s="113">
        <f t="shared" si="85"/>
        <v>0</v>
      </c>
      <c r="S93" s="40"/>
    </row>
    <row r="94" spans="1:19" ht="15.75" customHeight="1" x14ac:dyDescent="0.3">
      <c r="A94" s="73"/>
      <c r="B94" s="31"/>
      <c r="C94" s="157" t="s">
        <v>161</v>
      </c>
      <c r="D94" s="157"/>
      <c r="E94" s="157"/>
      <c r="F94" s="157"/>
      <c r="G94" s="157"/>
      <c r="H94" s="148" t="s">
        <v>15</v>
      </c>
      <c r="I94" s="113">
        <f t="shared" ref="I94:R94" si="86">IF(I50&gt;0,(I$49*I$29)/I$50,0)</f>
        <v>0</v>
      </c>
      <c r="J94" s="113">
        <f t="shared" si="86"/>
        <v>0</v>
      </c>
      <c r="K94" s="113">
        <f t="shared" si="86"/>
        <v>0</v>
      </c>
      <c r="L94" s="113">
        <f t="shared" si="86"/>
        <v>0</v>
      </c>
      <c r="M94" s="113">
        <f t="shared" si="86"/>
        <v>0</v>
      </c>
      <c r="N94" s="113">
        <f t="shared" si="86"/>
        <v>0</v>
      </c>
      <c r="O94" s="113">
        <f t="shared" si="86"/>
        <v>0</v>
      </c>
      <c r="P94" s="113">
        <f t="shared" si="86"/>
        <v>0</v>
      </c>
      <c r="Q94" s="113">
        <f t="shared" si="86"/>
        <v>0</v>
      </c>
      <c r="R94" s="113">
        <f t="shared" si="86"/>
        <v>0</v>
      </c>
      <c r="S94" s="40"/>
    </row>
    <row r="95" spans="1:19" ht="15.75" customHeight="1" x14ac:dyDescent="0.3">
      <c r="A95" s="73"/>
      <c r="B95" s="31"/>
      <c r="C95" s="157" t="s">
        <v>162</v>
      </c>
      <c r="D95" s="157"/>
      <c r="E95" s="157"/>
      <c r="F95" s="157"/>
      <c r="G95" s="157"/>
      <c r="H95" s="148" t="s">
        <v>15</v>
      </c>
      <c r="I95" s="113">
        <f t="shared" ref="I95:K95" si="87">IF(I$52&gt;0,(I$51*I$29)/I$52,0)</f>
        <v>0</v>
      </c>
      <c r="J95" s="113">
        <f t="shared" si="87"/>
        <v>0</v>
      </c>
      <c r="K95" s="113">
        <f t="shared" si="87"/>
        <v>0</v>
      </c>
      <c r="L95" s="113">
        <f t="shared" ref="L95:R95" si="88">IF(L$52&gt;0,(L$51*L$29)/L$52,0)</f>
        <v>0</v>
      </c>
      <c r="M95" s="113">
        <f t="shared" si="88"/>
        <v>0</v>
      </c>
      <c r="N95" s="113">
        <f t="shared" si="88"/>
        <v>0</v>
      </c>
      <c r="O95" s="113">
        <f t="shared" si="88"/>
        <v>0</v>
      </c>
      <c r="P95" s="113">
        <f t="shared" si="88"/>
        <v>0</v>
      </c>
      <c r="Q95" s="113">
        <f t="shared" si="88"/>
        <v>0</v>
      </c>
      <c r="R95" s="113">
        <f t="shared" si="88"/>
        <v>0</v>
      </c>
      <c r="S95" s="40"/>
    </row>
    <row r="96" spans="1:19" ht="15.75" customHeight="1" x14ac:dyDescent="0.3">
      <c r="A96" s="73"/>
      <c r="B96" s="31"/>
      <c r="C96" s="157" t="s">
        <v>163</v>
      </c>
      <c r="D96" s="157"/>
      <c r="E96" s="157"/>
      <c r="F96" s="157"/>
      <c r="G96" s="157"/>
      <c r="H96" s="148" t="s">
        <v>15</v>
      </c>
      <c r="I96" s="113">
        <f t="shared" ref="I96:R96" si="89">SUM(I92:I95)</f>
        <v>0</v>
      </c>
      <c r="J96" s="113">
        <f t="shared" si="89"/>
        <v>0</v>
      </c>
      <c r="K96" s="113">
        <f t="shared" si="89"/>
        <v>0</v>
      </c>
      <c r="L96" s="113">
        <f t="shared" si="89"/>
        <v>0</v>
      </c>
      <c r="M96" s="113">
        <f t="shared" si="89"/>
        <v>0</v>
      </c>
      <c r="N96" s="113">
        <f t="shared" si="89"/>
        <v>0</v>
      </c>
      <c r="O96" s="113">
        <f t="shared" si="89"/>
        <v>0</v>
      </c>
      <c r="P96" s="113">
        <f t="shared" si="89"/>
        <v>0</v>
      </c>
      <c r="Q96" s="113">
        <f t="shared" si="89"/>
        <v>0</v>
      </c>
      <c r="R96" s="113">
        <f t="shared" si="89"/>
        <v>0</v>
      </c>
      <c r="S96" s="40"/>
    </row>
    <row r="97" spans="1:19" ht="15.75" customHeight="1" x14ac:dyDescent="0.3">
      <c r="A97" s="73"/>
      <c r="B97" s="31"/>
      <c r="C97" s="158" t="s">
        <v>160</v>
      </c>
      <c r="D97" s="159"/>
      <c r="E97" s="159"/>
      <c r="F97" s="159"/>
      <c r="G97" s="159"/>
      <c r="H97" s="160"/>
      <c r="I97" s="50">
        <f>(1/$H$16)*(1-((1/(1+$H$16))^$H$15))</f>
        <v>0</v>
      </c>
      <c r="J97" s="50">
        <f t="shared" ref="J97:R97" si="90">(1/$H$16)*(1-((1/(1+$H$16))^$H$15))</f>
        <v>0</v>
      </c>
      <c r="K97" s="50">
        <f t="shared" si="90"/>
        <v>0</v>
      </c>
      <c r="L97" s="50">
        <f t="shared" si="90"/>
        <v>0</v>
      </c>
      <c r="M97" s="50">
        <f t="shared" si="90"/>
        <v>0</v>
      </c>
      <c r="N97" s="50">
        <f t="shared" si="90"/>
        <v>0</v>
      </c>
      <c r="O97" s="50">
        <f t="shared" si="90"/>
        <v>0</v>
      </c>
      <c r="P97" s="50">
        <f t="shared" si="90"/>
        <v>0</v>
      </c>
      <c r="Q97" s="50">
        <f t="shared" si="90"/>
        <v>0</v>
      </c>
      <c r="R97" s="50">
        <f t="shared" si="90"/>
        <v>0</v>
      </c>
      <c r="S97" s="40"/>
    </row>
    <row r="98" spans="1:19" ht="15.75" customHeight="1" x14ac:dyDescent="0.3">
      <c r="A98" s="73"/>
      <c r="B98" s="31"/>
      <c r="C98" s="295" t="s">
        <v>240</v>
      </c>
      <c r="D98" s="295"/>
      <c r="E98" s="295"/>
      <c r="F98" s="295"/>
      <c r="G98" s="295"/>
      <c r="H98" s="147"/>
      <c r="I98" s="40"/>
      <c r="J98" s="40"/>
      <c r="K98" s="40"/>
      <c r="L98" s="40"/>
      <c r="M98" s="40"/>
      <c r="N98" s="40"/>
      <c r="O98" s="40"/>
      <c r="P98" s="40"/>
      <c r="Q98" s="40"/>
      <c r="R98" s="40"/>
      <c r="S98" s="40"/>
    </row>
    <row r="99" spans="1:19" s="247" customFormat="1" ht="15.75" customHeight="1" x14ac:dyDescent="0.3">
      <c r="A99" s="246"/>
      <c r="B99" s="31"/>
      <c r="C99" s="157" t="s">
        <v>230</v>
      </c>
      <c r="D99" s="157"/>
      <c r="E99" s="157"/>
      <c r="F99" s="157"/>
      <c r="G99" s="157"/>
      <c r="H99" s="148" t="s">
        <v>9</v>
      </c>
      <c r="I99" s="113">
        <f>IF(I$47&lt;$H$15,(((I$30+I$31)*I$29)/(1+$H$16)^I$47),0)</f>
        <v>0</v>
      </c>
      <c r="J99" s="113">
        <f>IF(J$47&lt;$H$15,(((J$30+J$31)*J$29)/((1+$H$16)^J$47)),0)</f>
        <v>0</v>
      </c>
      <c r="K99" s="113">
        <f t="shared" ref="K99:R99" si="91">IF(K$47&lt;$H$15,(((K$30+K$31)*K$29)/((1+$H$16)^K47)),0)</f>
        <v>0</v>
      </c>
      <c r="L99" s="113">
        <f t="shared" si="91"/>
        <v>0</v>
      </c>
      <c r="M99" s="113">
        <f t="shared" si="91"/>
        <v>0</v>
      </c>
      <c r="N99" s="113">
        <f t="shared" si="91"/>
        <v>0</v>
      </c>
      <c r="O99" s="113">
        <f t="shared" si="91"/>
        <v>0</v>
      </c>
      <c r="P99" s="113">
        <f t="shared" si="91"/>
        <v>0</v>
      </c>
      <c r="Q99" s="113">
        <f t="shared" si="91"/>
        <v>0</v>
      </c>
      <c r="R99" s="113">
        <f t="shared" si="91"/>
        <v>0</v>
      </c>
      <c r="S99" s="40"/>
    </row>
    <row r="100" spans="1:19" s="247" customFormat="1" ht="15.75" customHeight="1" x14ac:dyDescent="0.3">
      <c r="A100" s="246"/>
      <c r="B100" s="31"/>
      <c r="C100" s="252" t="s">
        <v>231</v>
      </c>
      <c r="D100" s="252"/>
      <c r="E100" s="252"/>
      <c r="F100" s="252"/>
      <c r="G100" s="252"/>
      <c r="H100" s="149" t="s">
        <v>9</v>
      </c>
      <c r="I100" s="253">
        <f>IF(I$48&lt;$H$15,(((I$33+I$34)*I$32)/(1+$H$16)^I$48),0)</f>
        <v>0</v>
      </c>
      <c r="J100" s="253">
        <f t="shared" ref="J100:R100" si="92">IF(J$48&lt;$H$15,(((J$33+J$34)*J$32)/(1+$H$16)^J$48),0)</f>
        <v>0</v>
      </c>
      <c r="K100" s="253">
        <f t="shared" si="92"/>
        <v>0</v>
      </c>
      <c r="L100" s="253">
        <f t="shared" si="92"/>
        <v>0</v>
      </c>
      <c r="M100" s="253">
        <f t="shared" si="92"/>
        <v>0</v>
      </c>
      <c r="N100" s="253">
        <f t="shared" si="92"/>
        <v>0</v>
      </c>
      <c r="O100" s="253">
        <f t="shared" si="92"/>
        <v>0</v>
      </c>
      <c r="P100" s="253">
        <f t="shared" si="92"/>
        <v>0</v>
      </c>
      <c r="Q100" s="253">
        <f t="shared" si="92"/>
        <v>0</v>
      </c>
      <c r="R100" s="253">
        <f t="shared" si="92"/>
        <v>0</v>
      </c>
      <c r="S100" s="113"/>
    </row>
    <row r="101" spans="1:19" ht="28.5" customHeight="1" x14ac:dyDescent="0.3">
      <c r="A101" s="73"/>
      <c r="B101" s="31"/>
      <c r="C101" s="302" t="s">
        <v>241</v>
      </c>
      <c r="D101" s="303"/>
      <c r="E101" s="303"/>
      <c r="F101" s="303"/>
      <c r="G101" s="303"/>
      <c r="H101" s="147" t="s">
        <v>9</v>
      </c>
      <c r="I101" s="41">
        <f>(I96*I97)+I99+I100</f>
        <v>0</v>
      </c>
      <c r="J101" s="41">
        <f t="shared" ref="J101:L101" si="93">(J96*J97)+J99+J100</f>
        <v>0</v>
      </c>
      <c r="K101" s="41">
        <f t="shared" si="93"/>
        <v>0</v>
      </c>
      <c r="L101" s="41">
        <f t="shared" si="93"/>
        <v>0</v>
      </c>
      <c r="M101" s="41">
        <f t="shared" ref="M101:N101" si="94">(M96*M97)+M99+M100</f>
        <v>0</v>
      </c>
      <c r="N101" s="41">
        <f t="shared" si="94"/>
        <v>0</v>
      </c>
      <c r="O101" s="41">
        <f t="shared" ref="O101:P101" si="95">(O96*O97)+O99+O100</f>
        <v>0</v>
      </c>
      <c r="P101" s="41">
        <f t="shared" si="95"/>
        <v>0</v>
      </c>
      <c r="Q101" s="41">
        <f t="shared" ref="Q101:R101" si="96">(Q96*Q97)+Q99+Q100</f>
        <v>0</v>
      </c>
      <c r="R101" s="41">
        <f t="shared" si="96"/>
        <v>0</v>
      </c>
      <c r="S101" s="40"/>
    </row>
    <row r="102" spans="1:19" ht="6" customHeight="1" x14ac:dyDescent="0.3">
      <c r="A102" s="73"/>
      <c r="B102" s="31"/>
      <c r="C102" s="161"/>
      <c r="D102" s="161"/>
      <c r="E102" s="161"/>
      <c r="F102" s="161"/>
      <c r="G102" s="161"/>
      <c r="H102" s="147"/>
      <c r="I102" s="41"/>
      <c r="J102" s="41"/>
      <c r="K102" s="41"/>
      <c r="L102" s="41"/>
      <c r="M102" s="41"/>
      <c r="N102" s="41"/>
      <c r="O102" s="41"/>
      <c r="P102" s="41"/>
      <c r="Q102" s="41"/>
      <c r="R102" s="41"/>
      <c r="S102" s="40"/>
    </row>
    <row r="103" spans="1:19" ht="13" x14ac:dyDescent="0.3">
      <c r="A103" s="73"/>
      <c r="B103" s="29"/>
      <c r="C103" s="300" t="s">
        <v>71</v>
      </c>
      <c r="D103" s="300"/>
      <c r="E103" s="300"/>
      <c r="F103" s="300"/>
      <c r="G103" s="300"/>
      <c r="H103" s="153" t="s">
        <v>9</v>
      </c>
      <c r="I103" s="39">
        <f t="shared" ref="I103:R103" si="97">I89+I101</f>
        <v>0</v>
      </c>
      <c r="J103" s="39">
        <f t="shared" si="97"/>
        <v>0</v>
      </c>
      <c r="K103" s="39">
        <f t="shared" si="97"/>
        <v>0</v>
      </c>
      <c r="L103" s="39">
        <f t="shared" si="97"/>
        <v>0</v>
      </c>
      <c r="M103" s="39">
        <f t="shared" si="97"/>
        <v>0</v>
      </c>
      <c r="N103" s="39">
        <f t="shared" si="97"/>
        <v>0</v>
      </c>
      <c r="O103" s="39">
        <f t="shared" si="97"/>
        <v>0</v>
      </c>
      <c r="P103" s="39">
        <f t="shared" si="97"/>
        <v>0</v>
      </c>
      <c r="Q103" s="39">
        <f t="shared" si="97"/>
        <v>0</v>
      </c>
      <c r="R103" s="39">
        <f t="shared" si="97"/>
        <v>0</v>
      </c>
      <c r="S103" s="39"/>
    </row>
    <row r="104" spans="1:19" ht="14.5" x14ac:dyDescent="0.35">
      <c r="A104" s="73"/>
      <c r="B104" s="118"/>
      <c r="C104" s="162" t="s">
        <v>265</v>
      </c>
      <c r="D104" s="162"/>
      <c r="E104" s="162"/>
      <c r="F104" s="162"/>
      <c r="G104" s="162"/>
      <c r="H104" s="162" t="s">
        <v>9</v>
      </c>
      <c r="I104" s="42" t="str">
        <f t="shared" ref="I104:R104" si="98">IF((I78+I103)&gt;0,(I78+I103),"")</f>
        <v/>
      </c>
      <c r="J104" s="42" t="str">
        <f t="shared" si="98"/>
        <v/>
      </c>
      <c r="K104" s="42" t="str">
        <f t="shared" si="98"/>
        <v/>
      </c>
      <c r="L104" s="42" t="str">
        <f t="shared" si="98"/>
        <v/>
      </c>
      <c r="M104" s="42" t="str">
        <f t="shared" si="98"/>
        <v/>
      </c>
      <c r="N104" s="42" t="str">
        <f t="shared" si="98"/>
        <v/>
      </c>
      <c r="O104" s="42" t="str">
        <f t="shared" si="98"/>
        <v/>
      </c>
      <c r="P104" s="42" t="str">
        <f t="shared" si="98"/>
        <v/>
      </c>
      <c r="Q104" s="42" t="str">
        <f t="shared" si="98"/>
        <v/>
      </c>
      <c r="R104" s="42" t="str">
        <f t="shared" si="98"/>
        <v/>
      </c>
      <c r="S104" s="42"/>
    </row>
    <row r="105" spans="1:19" ht="37.5" customHeight="1" x14ac:dyDescent="0.3">
      <c r="A105" s="73"/>
      <c r="B105" s="118"/>
      <c r="C105" s="299" t="s">
        <v>35</v>
      </c>
      <c r="D105" s="299"/>
      <c r="E105" s="299"/>
      <c r="F105" s="299"/>
      <c r="G105" s="299"/>
      <c r="H105" s="163" t="s">
        <v>9</v>
      </c>
      <c r="I105" s="52"/>
      <c r="J105" s="53">
        <f>IFERROR($I$87-J87,"")</f>
        <v>0</v>
      </c>
      <c r="K105" s="53">
        <f t="shared" ref="K105:L105" si="99">IFERROR($I$87-K87,"")</f>
        <v>0</v>
      </c>
      <c r="L105" s="53">
        <f t="shared" si="99"/>
        <v>0</v>
      </c>
      <c r="M105" s="53">
        <f t="shared" ref="M105:N105" si="100">IFERROR($I$87-M87,"")</f>
        <v>0</v>
      </c>
      <c r="N105" s="53">
        <f t="shared" si="100"/>
        <v>0</v>
      </c>
      <c r="O105" s="53">
        <f t="shared" ref="O105:P105" si="101">IFERROR($I$87-O87,"")</f>
        <v>0</v>
      </c>
      <c r="P105" s="53">
        <f t="shared" si="101"/>
        <v>0</v>
      </c>
      <c r="Q105" s="53">
        <f t="shared" ref="Q105:R105" si="102">IFERROR($I$87-Q87,"")</f>
        <v>0</v>
      </c>
      <c r="R105" s="53">
        <f t="shared" si="102"/>
        <v>0</v>
      </c>
      <c r="S105" s="53"/>
    </row>
    <row r="106" spans="1:19" x14ac:dyDescent="0.35">
      <c r="A106" s="73"/>
      <c r="B106" s="95"/>
      <c r="C106" s="94"/>
      <c r="D106" s="94"/>
      <c r="E106" s="95"/>
      <c r="F106" s="95"/>
      <c r="G106" s="95"/>
      <c r="H106" s="95"/>
      <c r="I106" s="94"/>
      <c r="J106" s="96"/>
      <c r="K106" s="97"/>
      <c r="L106" s="67"/>
    </row>
    <row r="107" spans="1:19" x14ac:dyDescent="0.35">
      <c r="A107" s="73"/>
      <c r="B107" s="99"/>
      <c r="C107" s="73"/>
      <c r="D107" s="73"/>
      <c r="E107" s="98"/>
      <c r="F107" s="99"/>
      <c r="G107" s="99"/>
      <c r="H107" s="99"/>
      <c r="I107" s="100"/>
      <c r="J107" s="96"/>
      <c r="K107" s="97"/>
      <c r="L107" s="67"/>
    </row>
    <row r="108" spans="1:19" x14ac:dyDescent="0.35">
      <c r="A108" s="73"/>
      <c r="B108" s="98"/>
      <c r="C108" s="73"/>
      <c r="D108" s="73"/>
      <c r="E108" s="98"/>
      <c r="F108" s="98"/>
      <c r="G108" s="98"/>
      <c r="H108" s="98"/>
      <c r="I108" s="73"/>
      <c r="J108" s="73"/>
      <c r="K108" s="101"/>
      <c r="L108" s="67"/>
    </row>
    <row r="109" spans="1:19" x14ac:dyDescent="0.35">
      <c r="A109" s="73"/>
      <c r="B109" s="98"/>
      <c r="C109" s="73"/>
      <c r="D109" s="73"/>
      <c r="E109" s="98"/>
      <c r="F109" s="98"/>
      <c r="G109" s="98"/>
      <c r="H109" s="98"/>
      <c r="I109" s="73"/>
      <c r="J109" s="73"/>
      <c r="K109" s="101"/>
      <c r="L109" s="67"/>
    </row>
    <row r="110" spans="1:19" x14ac:dyDescent="0.35">
      <c r="A110" s="73"/>
      <c r="B110" s="98"/>
      <c r="C110" s="73"/>
      <c r="D110" s="73"/>
      <c r="E110" s="98"/>
      <c r="F110" s="98"/>
      <c r="G110" s="98"/>
      <c r="H110" s="98"/>
      <c r="I110" s="73"/>
      <c r="J110" s="73"/>
      <c r="K110" s="101"/>
      <c r="L110" s="67"/>
    </row>
    <row r="111" spans="1:19" x14ac:dyDescent="0.35">
      <c r="A111" s="73"/>
      <c r="B111" s="98"/>
      <c r="C111" s="73"/>
      <c r="D111" s="73"/>
      <c r="E111" s="98"/>
      <c r="F111" s="98"/>
      <c r="G111" s="98"/>
      <c r="H111" s="98"/>
      <c r="I111" s="73"/>
      <c r="J111" s="73"/>
      <c r="K111" s="101"/>
      <c r="L111" s="67"/>
    </row>
    <row r="112" spans="1:19" x14ac:dyDescent="0.35">
      <c r="A112" s="73"/>
      <c r="B112" s="98"/>
      <c r="C112" s="73"/>
      <c r="D112" s="73"/>
      <c r="E112" s="98"/>
      <c r="F112" s="98"/>
      <c r="G112" s="98"/>
      <c r="H112" s="98"/>
      <c r="I112" s="73"/>
      <c r="J112" s="73"/>
      <c r="K112" s="101"/>
      <c r="L112" s="67"/>
    </row>
    <row r="113" spans="1:12" x14ac:dyDescent="0.35">
      <c r="A113" s="73"/>
      <c r="B113" s="98"/>
      <c r="C113" s="73"/>
      <c r="D113" s="73"/>
      <c r="E113" s="98"/>
      <c r="F113" s="98"/>
      <c r="G113" s="98"/>
      <c r="H113" s="98"/>
      <c r="I113" s="73"/>
      <c r="J113" s="73"/>
      <c r="K113" s="101"/>
      <c r="L113" s="67"/>
    </row>
    <row r="114" spans="1:12" x14ac:dyDescent="0.35">
      <c r="A114" s="73"/>
      <c r="B114" s="98"/>
      <c r="C114" s="73"/>
      <c r="D114" s="73"/>
      <c r="E114" s="98"/>
      <c r="F114" s="98"/>
      <c r="G114" s="98"/>
      <c r="H114" s="98"/>
      <c r="I114" s="73"/>
      <c r="J114" s="73"/>
      <c r="K114" s="101"/>
      <c r="L114" s="67"/>
    </row>
    <row r="115" spans="1:12" x14ac:dyDescent="0.35">
      <c r="A115" s="73"/>
      <c r="C115" s="73"/>
      <c r="D115" s="73"/>
      <c r="E115" s="98"/>
      <c r="F115" s="98"/>
      <c r="G115" s="98"/>
      <c r="H115" s="98"/>
      <c r="I115" s="73"/>
      <c r="J115" s="73"/>
      <c r="K115" s="101"/>
      <c r="L115" s="67"/>
    </row>
    <row r="116" spans="1:12" x14ac:dyDescent="0.35">
      <c r="A116" s="73"/>
      <c r="B116" s="73"/>
      <c r="C116" s="73"/>
      <c r="D116" s="73"/>
      <c r="E116" s="98"/>
      <c r="F116" s="98"/>
      <c r="G116" s="98"/>
      <c r="H116" s="98"/>
      <c r="I116" s="73"/>
      <c r="J116" s="73"/>
      <c r="K116" s="101"/>
      <c r="L116" s="67"/>
    </row>
    <row r="117" spans="1:12" x14ac:dyDescent="0.35">
      <c r="A117" s="73"/>
      <c r="B117" s="73"/>
      <c r="C117" s="73"/>
      <c r="D117" s="73"/>
      <c r="E117" s="98"/>
      <c r="F117" s="98"/>
      <c r="G117" s="98"/>
      <c r="H117" s="98"/>
      <c r="I117" s="73"/>
      <c r="J117" s="73"/>
      <c r="K117" s="101"/>
      <c r="L117" s="67"/>
    </row>
    <row r="118" spans="1:12" x14ac:dyDescent="0.35">
      <c r="A118" s="73"/>
      <c r="B118" s="73"/>
      <c r="C118" s="73"/>
      <c r="D118" s="73"/>
      <c r="E118" s="98"/>
      <c r="F118" s="98"/>
      <c r="G118" s="98"/>
      <c r="H118" s="98"/>
      <c r="I118" s="73"/>
      <c r="J118" s="73"/>
      <c r="K118" s="101"/>
      <c r="L118" s="67"/>
    </row>
    <row r="119" spans="1:12" x14ac:dyDescent="0.35">
      <c r="A119" s="73"/>
      <c r="B119" s="73"/>
      <c r="C119" s="73"/>
      <c r="D119" s="73"/>
      <c r="E119" s="98"/>
      <c r="F119" s="98"/>
      <c r="G119" s="98"/>
      <c r="H119" s="98"/>
      <c r="I119" s="73"/>
      <c r="J119" s="73"/>
      <c r="K119" s="101"/>
      <c r="L119" s="67"/>
    </row>
    <row r="120" spans="1:12" x14ac:dyDescent="0.35">
      <c r="A120" s="73"/>
      <c r="B120" s="73"/>
      <c r="C120" s="73"/>
      <c r="D120" s="73"/>
      <c r="E120" s="98"/>
      <c r="F120" s="98"/>
      <c r="G120" s="98"/>
      <c r="H120" s="98"/>
      <c r="I120" s="73"/>
      <c r="J120" s="73"/>
      <c r="K120" s="101"/>
      <c r="L120" s="67"/>
    </row>
    <row r="121" spans="1:12" x14ac:dyDescent="0.35">
      <c r="A121" s="73"/>
      <c r="B121" s="73"/>
      <c r="C121" s="73"/>
      <c r="D121" s="73"/>
      <c r="E121" s="98"/>
      <c r="F121" s="98"/>
      <c r="G121" s="98"/>
      <c r="H121" s="98"/>
      <c r="I121" s="73"/>
      <c r="J121" s="73"/>
      <c r="K121" s="101"/>
      <c r="L121" s="67"/>
    </row>
    <row r="122" spans="1:12" x14ac:dyDescent="0.35">
      <c r="A122" s="73"/>
      <c r="B122" s="73"/>
      <c r="C122" s="73"/>
      <c r="D122" s="73"/>
      <c r="E122" s="98"/>
      <c r="F122" s="98"/>
      <c r="G122" s="98"/>
      <c r="H122" s="98"/>
      <c r="I122" s="73"/>
      <c r="J122" s="73"/>
      <c r="K122" s="101"/>
      <c r="L122" s="67"/>
    </row>
    <row r="123" spans="1:12" x14ac:dyDescent="0.35">
      <c r="A123" s="73"/>
      <c r="B123" s="73"/>
      <c r="C123" s="73"/>
      <c r="D123" s="73"/>
      <c r="E123" s="98"/>
      <c r="F123" s="98"/>
      <c r="G123" s="98"/>
      <c r="H123" s="98"/>
      <c r="I123" s="73"/>
      <c r="J123" s="73"/>
      <c r="K123" s="101"/>
      <c r="L123" s="67"/>
    </row>
    <row r="124" spans="1:12" x14ac:dyDescent="0.35">
      <c r="A124" s="73"/>
      <c r="B124" s="73"/>
      <c r="C124" s="73"/>
      <c r="D124" s="73"/>
      <c r="E124" s="98"/>
      <c r="F124" s="98"/>
      <c r="G124" s="98"/>
      <c r="H124" s="98"/>
      <c r="I124" s="73"/>
      <c r="J124" s="73"/>
      <c r="K124" s="101"/>
      <c r="L124" s="73"/>
    </row>
    <row r="125" spans="1:12" x14ac:dyDescent="0.35">
      <c r="A125" s="73"/>
      <c r="B125" s="73"/>
      <c r="C125" s="73"/>
      <c r="D125" s="73"/>
      <c r="E125" s="98"/>
      <c r="F125" s="98"/>
      <c r="G125" s="98"/>
      <c r="H125" s="98"/>
      <c r="I125" s="73"/>
      <c r="J125" s="73"/>
      <c r="K125" s="101"/>
      <c r="L125" s="73"/>
    </row>
    <row r="126" spans="1:12" x14ac:dyDescent="0.35">
      <c r="A126" s="73"/>
      <c r="B126" s="73"/>
      <c r="C126" s="73"/>
      <c r="D126" s="73"/>
      <c r="E126" s="98"/>
      <c r="F126" s="98"/>
      <c r="G126" s="98"/>
      <c r="H126" s="98"/>
      <c r="I126" s="73"/>
      <c r="J126" s="73"/>
      <c r="K126" s="101"/>
      <c r="L126" s="73"/>
    </row>
    <row r="127" spans="1:12" x14ac:dyDescent="0.35">
      <c r="A127" s="73"/>
      <c r="B127" s="73"/>
      <c r="C127" s="73"/>
      <c r="D127" s="73"/>
      <c r="E127" s="98"/>
      <c r="F127" s="98"/>
      <c r="G127" s="98"/>
      <c r="H127" s="98"/>
      <c r="I127" s="73"/>
      <c r="J127" s="73"/>
      <c r="K127" s="101"/>
      <c r="L127" s="73"/>
    </row>
    <row r="128" spans="1:12" x14ac:dyDescent="0.35">
      <c r="A128" s="73"/>
      <c r="B128" s="73"/>
      <c r="C128" s="73"/>
      <c r="D128" s="73"/>
      <c r="E128" s="98"/>
      <c r="F128" s="98"/>
      <c r="G128" s="98"/>
      <c r="H128" s="98"/>
      <c r="I128" s="73"/>
      <c r="J128" s="73"/>
      <c r="K128" s="101"/>
      <c r="L128" s="73"/>
    </row>
    <row r="129" spans="1:12" x14ac:dyDescent="0.35">
      <c r="A129" s="73"/>
      <c r="B129" s="73"/>
      <c r="C129" s="73"/>
      <c r="D129" s="73"/>
      <c r="E129" s="98"/>
      <c r="F129" s="98"/>
      <c r="G129" s="98"/>
      <c r="H129" s="98"/>
      <c r="I129" s="73"/>
      <c r="J129" s="73"/>
      <c r="K129" s="101"/>
      <c r="L129" s="73"/>
    </row>
    <row r="130" spans="1:12" x14ac:dyDescent="0.35">
      <c r="A130" s="73"/>
      <c r="B130" s="73"/>
      <c r="C130" s="73"/>
      <c r="D130" s="73"/>
      <c r="E130" s="98"/>
      <c r="F130" s="98"/>
      <c r="G130" s="98"/>
      <c r="H130" s="98"/>
      <c r="I130" s="73"/>
      <c r="J130" s="73"/>
      <c r="K130" s="101"/>
      <c r="L130" s="73"/>
    </row>
    <row r="131" spans="1:12" x14ac:dyDescent="0.35">
      <c r="A131" s="73"/>
      <c r="B131" s="73"/>
      <c r="C131" s="73"/>
      <c r="D131" s="73"/>
      <c r="E131" s="98"/>
      <c r="F131" s="98"/>
      <c r="G131" s="98"/>
      <c r="H131" s="98"/>
      <c r="I131" s="73"/>
      <c r="J131" s="73"/>
      <c r="K131" s="101"/>
      <c r="L131" s="73"/>
    </row>
    <row r="132" spans="1:12" x14ac:dyDescent="0.35">
      <c r="A132" s="73"/>
      <c r="B132" s="73"/>
      <c r="C132" s="73"/>
      <c r="D132" s="73"/>
      <c r="E132" s="98"/>
      <c r="F132" s="98"/>
      <c r="G132" s="98"/>
      <c r="H132" s="98"/>
      <c r="I132" s="73"/>
      <c r="J132" s="73"/>
      <c r="K132" s="101"/>
      <c r="L132" s="73"/>
    </row>
    <row r="133" spans="1:12" x14ac:dyDescent="0.35">
      <c r="A133" s="73"/>
      <c r="B133" s="73"/>
      <c r="C133" s="73"/>
      <c r="D133" s="73"/>
      <c r="E133" s="98"/>
      <c r="F133" s="98"/>
      <c r="G133" s="98"/>
      <c r="H133" s="98"/>
      <c r="I133" s="73"/>
      <c r="J133" s="73"/>
      <c r="K133" s="101"/>
      <c r="L133" s="73"/>
    </row>
    <row r="134" spans="1:12" x14ac:dyDescent="0.35">
      <c r="A134" s="73"/>
      <c r="B134" s="73"/>
      <c r="C134" s="73"/>
      <c r="D134" s="73"/>
      <c r="E134" s="98"/>
      <c r="F134" s="98"/>
      <c r="G134" s="98"/>
      <c r="H134" s="98"/>
      <c r="I134" s="73"/>
      <c r="J134" s="73"/>
      <c r="K134" s="101"/>
      <c r="L134" s="73"/>
    </row>
    <row r="135" spans="1:12" x14ac:dyDescent="0.35">
      <c r="A135" s="73"/>
      <c r="B135" s="73"/>
      <c r="C135" s="73"/>
      <c r="D135" s="73"/>
      <c r="E135" s="98"/>
      <c r="F135" s="98"/>
      <c r="G135" s="98"/>
      <c r="H135" s="98"/>
      <c r="I135" s="73"/>
      <c r="J135" s="73"/>
      <c r="K135" s="101"/>
      <c r="L135" s="73"/>
    </row>
    <row r="136" spans="1:12" x14ac:dyDescent="0.35">
      <c r="A136" s="73"/>
      <c r="B136" s="73"/>
      <c r="C136" s="73"/>
      <c r="D136" s="73"/>
      <c r="E136" s="98"/>
      <c r="F136" s="98"/>
      <c r="G136" s="98"/>
      <c r="H136" s="98"/>
      <c r="I136" s="73"/>
      <c r="J136" s="73"/>
      <c r="K136" s="101"/>
      <c r="L136" s="73"/>
    </row>
    <row r="137" spans="1:12" x14ac:dyDescent="0.35">
      <c r="A137" s="73"/>
      <c r="B137" s="73"/>
      <c r="C137" s="73"/>
      <c r="D137" s="73"/>
      <c r="E137" s="98"/>
      <c r="F137" s="98"/>
      <c r="G137" s="98"/>
      <c r="H137" s="98"/>
      <c r="I137" s="73"/>
      <c r="J137" s="73"/>
      <c r="K137" s="101"/>
      <c r="L137" s="73"/>
    </row>
    <row r="138" spans="1:12" x14ac:dyDescent="0.35">
      <c r="A138" s="73"/>
      <c r="B138" s="73"/>
      <c r="C138" s="73"/>
      <c r="D138" s="73"/>
      <c r="E138" s="98"/>
      <c r="F138" s="98"/>
      <c r="G138" s="98"/>
      <c r="H138" s="98"/>
      <c r="I138" s="73"/>
      <c r="J138" s="73"/>
      <c r="K138" s="101"/>
      <c r="L138" s="73"/>
    </row>
    <row r="139" spans="1:12" x14ac:dyDescent="0.35">
      <c r="A139" s="73"/>
      <c r="B139" s="73"/>
      <c r="C139" s="73"/>
      <c r="D139" s="73"/>
      <c r="E139" s="98"/>
      <c r="F139" s="98"/>
      <c r="G139" s="98"/>
      <c r="H139" s="98"/>
      <c r="I139" s="73"/>
      <c r="J139" s="73"/>
      <c r="K139" s="101"/>
      <c r="L139" s="73"/>
    </row>
    <row r="140" spans="1:12" x14ac:dyDescent="0.35">
      <c r="A140" s="73"/>
      <c r="B140" s="73"/>
      <c r="C140" s="73"/>
      <c r="D140" s="73"/>
      <c r="E140" s="98"/>
      <c r="F140" s="98"/>
      <c r="G140" s="98"/>
      <c r="H140" s="98"/>
      <c r="I140" s="73"/>
      <c r="J140" s="73"/>
      <c r="K140" s="101"/>
      <c r="L140" s="73"/>
    </row>
    <row r="141" spans="1:12" x14ac:dyDescent="0.35">
      <c r="A141" s="73"/>
      <c r="B141" s="73"/>
      <c r="C141" s="73"/>
      <c r="D141" s="73"/>
      <c r="E141" s="98"/>
      <c r="F141" s="98"/>
      <c r="G141" s="98"/>
      <c r="H141" s="98"/>
      <c r="I141" s="73"/>
      <c r="J141" s="73"/>
      <c r="K141" s="101"/>
      <c r="L141" s="73"/>
    </row>
    <row r="142" spans="1:12" x14ac:dyDescent="0.35">
      <c r="A142" s="73"/>
      <c r="B142" s="73"/>
      <c r="C142" s="73"/>
      <c r="D142" s="73"/>
      <c r="E142" s="98"/>
      <c r="F142" s="98"/>
      <c r="G142" s="98"/>
      <c r="H142" s="98"/>
      <c r="I142" s="73"/>
      <c r="J142" s="73"/>
      <c r="K142" s="101"/>
      <c r="L142" s="73"/>
    </row>
    <row r="143" spans="1:12" x14ac:dyDescent="0.35">
      <c r="A143" s="73"/>
      <c r="B143" s="73"/>
      <c r="C143" s="73"/>
      <c r="D143" s="73"/>
      <c r="E143" s="98"/>
      <c r="F143" s="98"/>
      <c r="G143" s="98"/>
      <c r="H143" s="98"/>
      <c r="I143" s="73"/>
      <c r="J143" s="73"/>
      <c r="K143" s="101"/>
      <c r="L143" s="73"/>
    </row>
    <row r="144" spans="1:12" x14ac:dyDescent="0.35">
      <c r="A144" s="73"/>
      <c r="B144" s="73"/>
      <c r="C144" s="73"/>
      <c r="D144" s="73"/>
      <c r="E144" s="98"/>
      <c r="F144" s="98"/>
      <c r="G144" s="98"/>
      <c r="H144" s="98"/>
      <c r="I144" s="73"/>
      <c r="J144" s="73"/>
      <c r="K144" s="101"/>
      <c r="L144" s="73"/>
    </row>
    <row r="145" spans="1:12" x14ac:dyDescent="0.35">
      <c r="A145" s="73"/>
      <c r="B145" s="73"/>
      <c r="C145" s="73"/>
      <c r="D145" s="73"/>
      <c r="E145" s="98"/>
      <c r="F145" s="98"/>
      <c r="G145" s="98"/>
      <c r="H145" s="98"/>
      <c r="I145" s="73"/>
      <c r="J145" s="73"/>
      <c r="K145" s="101"/>
      <c r="L145" s="73"/>
    </row>
    <row r="146" spans="1:12" x14ac:dyDescent="0.35">
      <c r="A146" s="73"/>
      <c r="B146" s="73"/>
      <c r="C146" s="73"/>
      <c r="D146" s="73"/>
      <c r="E146" s="98"/>
      <c r="F146" s="98"/>
      <c r="G146" s="98"/>
      <c r="H146" s="98"/>
      <c r="I146" s="73"/>
      <c r="J146" s="73"/>
      <c r="K146" s="101"/>
      <c r="L146" s="73"/>
    </row>
    <row r="147" spans="1:12" x14ac:dyDescent="0.35">
      <c r="A147" s="73"/>
      <c r="B147" s="73"/>
      <c r="C147" s="73"/>
      <c r="D147" s="73"/>
      <c r="E147" s="98"/>
      <c r="F147" s="98"/>
      <c r="G147" s="98"/>
      <c r="H147" s="98"/>
      <c r="I147" s="73"/>
      <c r="J147" s="73"/>
      <c r="K147" s="101"/>
      <c r="L147" s="73"/>
    </row>
    <row r="148" spans="1:12" x14ac:dyDescent="0.35">
      <c r="A148" s="73"/>
      <c r="B148" s="73"/>
      <c r="C148" s="73"/>
      <c r="D148" s="73"/>
      <c r="E148" s="98"/>
      <c r="F148" s="98"/>
      <c r="G148" s="98"/>
      <c r="H148" s="98"/>
      <c r="I148" s="73"/>
      <c r="J148" s="73"/>
      <c r="K148" s="101"/>
      <c r="L148" s="73"/>
    </row>
    <row r="149" spans="1:12" x14ac:dyDescent="0.35">
      <c r="A149" s="73"/>
      <c r="B149" s="73"/>
      <c r="C149" s="73"/>
      <c r="D149" s="73"/>
      <c r="E149" s="98"/>
      <c r="F149" s="98"/>
      <c r="G149" s="98"/>
      <c r="H149" s="98"/>
      <c r="I149" s="73"/>
      <c r="J149" s="73"/>
      <c r="K149" s="101"/>
      <c r="L149" s="73"/>
    </row>
    <row r="150" spans="1:12" x14ac:dyDescent="0.35">
      <c r="A150" s="73"/>
      <c r="B150" s="73"/>
      <c r="C150" s="73"/>
      <c r="D150" s="73"/>
      <c r="E150" s="98"/>
      <c r="F150" s="98"/>
      <c r="G150" s="98"/>
      <c r="H150" s="98"/>
      <c r="I150" s="73"/>
      <c r="J150" s="73"/>
      <c r="K150" s="101"/>
      <c r="L150" s="73"/>
    </row>
    <row r="151" spans="1:12" x14ac:dyDescent="0.35">
      <c r="A151" s="73"/>
      <c r="B151" s="73"/>
      <c r="C151" s="73"/>
      <c r="D151" s="73"/>
      <c r="E151" s="98"/>
      <c r="F151" s="98"/>
      <c r="G151" s="98"/>
      <c r="H151" s="98"/>
      <c r="I151" s="73"/>
      <c r="J151" s="73"/>
      <c r="K151" s="101"/>
      <c r="L151" s="73"/>
    </row>
    <row r="152" spans="1:12" x14ac:dyDescent="0.35">
      <c r="A152" s="73"/>
      <c r="B152" s="73"/>
      <c r="C152" s="73"/>
      <c r="D152" s="73"/>
      <c r="E152" s="98"/>
      <c r="F152" s="98"/>
      <c r="G152" s="98"/>
      <c r="H152" s="98"/>
      <c r="I152" s="73"/>
      <c r="J152" s="73"/>
      <c r="K152" s="101"/>
      <c r="L152" s="73"/>
    </row>
    <row r="153" spans="1:12" x14ac:dyDescent="0.35">
      <c r="A153" s="73"/>
      <c r="B153" s="73"/>
      <c r="C153" s="73"/>
      <c r="D153" s="73"/>
      <c r="E153" s="98"/>
      <c r="F153" s="98"/>
      <c r="G153" s="98"/>
      <c r="H153" s="98"/>
      <c r="I153" s="73"/>
      <c r="J153" s="73"/>
      <c r="K153" s="101"/>
      <c r="L153" s="73"/>
    </row>
    <row r="154" spans="1:12" x14ac:dyDescent="0.35">
      <c r="A154" s="73"/>
      <c r="B154" s="73"/>
      <c r="C154" s="73"/>
      <c r="D154" s="73"/>
      <c r="E154" s="98"/>
      <c r="F154" s="98"/>
      <c r="G154" s="98"/>
      <c r="H154" s="98"/>
      <c r="I154" s="73"/>
      <c r="J154" s="73"/>
      <c r="K154" s="101"/>
      <c r="L154" s="73"/>
    </row>
    <row r="155" spans="1:12" x14ac:dyDescent="0.35">
      <c r="A155" s="73"/>
      <c r="B155" s="73"/>
      <c r="C155" s="73"/>
      <c r="D155" s="73"/>
      <c r="E155" s="98"/>
      <c r="F155" s="98"/>
      <c r="G155" s="98"/>
      <c r="H155" s="98"/>
      <c r="I155" s="73"/>
      <c r="J155" s="73"/>
      <c r="K155" s="101"/>
      <c r="L155" s="73"/>
    </row>
    <row r="156" spans="1:12" x14ac:dyDescent="0.35">
      <c r="A156" s="73"/>
      <c r="B156" s="73"/>
      <c r="C156" s="73"/>
      <c r="D156" s="73"/>
      <c r="E156" s="98"/>
      <c r="F156" s="98"/>
      <c r="G156" s="98"/>
      <c r="H156" s="98"/>
      <c r="I156" s="73"/>
      <c r="J156" s="73"/>
      <c r="K156" s="101"/>
      <c r="L156" s="73"/>
    </row>
    <row r="157" spans="1:12" x14ac:dyDescent="0.35">
      <c r="A157" s="73"/>
      <c r="B157" s="73"/>
      <c r="C157" s="73"/>
      <c r="D157" s="73"/>
      <c r="E157" s="98"/>
      <c r="F157" s="98"/>
      <c r="G157" s="98"/>
      <c r="H157" s="98"/>
      <c r="I157" s="73"/>
      <c r="J157" s="73"/>
      <c r="K157" s="101"/>
      <c r="L157" s="73"/>
    </row>
    <row r="158" spans="1:12" x14ac:dyDescent="0.35">
      <c r="A158" s="73"/>
      <c r="B158" s="73"/>
      <c r="C158" s="73"/>
      <c r="D158" s="73"/>
      <c r="E158" s="98"/>
      <c r="F158" s="98"/>
      <c r="G158" s="98"/>
      <c r="H158" s="98"/>
      <c r="I158" s="73"/>
      <c r="J158" s="73"/>
      <c r="K158" s="101"/>
      <c r="L158" s="73"/>
    </row>
    <row r="159" spans="1:12" x14ac:dyDescent="0.35">
      <c r="A159" s="73"/>
      <c r="B159" s="73"/>
      <c r="C159" s="73"/>
      <c r="D159" s="73"/>
      <c r="E159" s="98"/>
      <c r="F159" s="98"/>
      <c r="G159" s="98"/>
      <c r="H159" s="98"/>
      <c r="I159" s="73"/>
      <c r="J159" s="73"/>
      <c r="K159" s="101"/>
      <c r="L159" s="73"/>
    </row>
    <row r="160" spans="1:12" x14ac:dyDescent="0.35">
      <c r="A160" s="73"/>
      <c r="B160" s="73"/>
      <c r="C160" s="73"/>
      <c r="D160" s="73"/>
      <c r="E160" s="98"/>
      <c r="F160" s="98"/>
      <c r="G160" s="98"/>
      <c r="H160" s="98"/>
      <c r="I160" s="73"/>
      <c r="J160" s="73"/>
      <c r="K160" s="101"/>
      <c r="L160" s="73"/>
    </row>
    <row r="161" spans="1:12" x14ac:dyDescent="0.35">
      <c r="A161" s="73"/>
      <c r="B161" s="73"/>
      <c r="C161" s="73"/>
      <c r="D161" s="73"/>
      <c r="E161" s="98"/>
      <c r="F161" s="98"/>
      <c r="G161" s="98"/>
      <c r="H161" s="98"/>
      <c r="I161" s="73"/>
      <c r="J161" s="73"/>
      <c r="K161" s="101"/>
      <c r="L161" s="73"/>
    </row>
    <row r="162" spans="1:12" x14ac:dyDescent="0.35">
      <c r="A162" s="73"/>
      <c r="B162" s="73"/>
      <c r="C162" s="73"/>
      <c r="D162" s="73"/>
      <c r="E162" s="98"/>
      <c r="F162" s="98"/>
      <c r="G162" s="98"/>
      <c r="H162" s="98"/>
      <c r="I162" s="73"/>
      <c r="J162" s="73"/>
      <c r="K162" s="101"/>
      <c r="L162" s="73"/>
    </row>
    <row r="163" spans="1:12" x14ac:dyDescent="0.35">
      <c r="A163" s="73"/>
      <c r="B163" s="73"/>
      <c r="C163" s="73"/>
      <c r="D163" s="73"/>
      <c r="E163" s="98"/>
      <c r="F163" s="98"/>
      <c r="G163" s="98"/>
      <c r="H163" s="98"/>
      <c r="I163" s="73"/>
      <c r="J163" s="73"/>
      <c r="K163" s="101"/>
      <c r="L163" s="73"/>
    </row>
    <row r="164" spans="1:12" x14ac:dyDescent="0.35">
      <c r="A164" s="73"/>
      <c r="B164" s="73"/>
      <c r="C164" s="73"/>
      <c r="D164" s="73"/>
      <c r="E164" s="98"/>
      <c r="F164" s="98"/>
      <c r="G164" s="98"/>
      <c r="H164" s="98"/>
      <c r="I164" s="73"/>
      <c r="J164" s="73"/>
      <c r="K164" s="101"/>
      <c r="L164" s="73"/>
    </row>
    <row r="165" spans="1:12" x14ac:dyDescent="0.35">
      <c r="A165" s="73"/>
      <c r="B165" s="73"/>
      <c r="C165" s="73"/>
      <c r="D165" s="73"/>
      <c r="E165" s="98"/>
      <c r="F165" s="98"/>
      <c r="G165" s="98"/>
      <c r="H165" s="98"/>
      <c r="I165" s="73"/>
      <c r="J165" s="73"/>
      <c r="K165" s="101"/>
      <c r="L165" s="73"/>
    </row>
    <row r="166" spans="1:12" x14ac:dyDescent="0.35">
      <c r="A166" s="73"/>
      <c r="B166" s="73"/>
      <c r="C166" s="73"/>
      <c r="D166" s="73"/>
      <c r="E166" s="98"/>
      <c r="F166" s="98"/>
      <c r="G166" s="98"/>
      <c r="H166" s="98"/>
      <c r="I166" s="73"/>
      <c r="J166" s="73"/>
      <c r="K166" s="101"/>
      <c r="L166" s="73"/>
    </row>
    <row r="167" spans="1:12" x14ac:dyDescent="0.35">
      <c r="A167" s="73"/>
      <c r="B167" s="73"/>
      <c r="C167" s="73"/>
      <c r="D167" s="73"/>
      <c r="E167" s="98"/>
      <c r="F167" s="98"/>
      <c r="G167" s="98"/>
      <c r="H167" s="98"/>
      <c r="I167" s="73"/>
      <c r="J167" s="73"/>
      <c r="K167" s="101"/>
      <c r="L167" s="73"/>
    </row>
    <row r="168" spans="1:12" x14ac:dyDescent="0.35">
      <c r="A168" s="73"/>
      <c r="B168" s="73"/>
      <c r="C168" s="73"/>
      <c r="D168" s="73"/>
      <c r="E168" s="98"/>
      <c r="F168" s="98"/>
      <c r="G168" s="98"/>
      <c r="H168" s="98"/>
      <c r="I168" s="73"/>
      <c r="J168" s="73"/>
      <c r="K168" s="101"/>
      <c r="L168" s="73"/>
    </row>
    <row r="169" spans="1:12" x14ac:dyDescent="0.35">
      <c r="A169" s="73"/>
      <c r="B169" s="73"/>
      <c r="C169" s="73"/>
      <c r="D169" s="73"/>
      <c r="E169" s="98"/>
      <c r="F169" s="98"/>
      <c r="G169" s="98"/>
      <c r="H169" s="98"/>
      <c r="I169" s="73"/>
      <c r="J169" s="73"/>
      <c r="K169" s="101"/>
      <c r="L169" s="73"/>
    </row>
    <row r="170" spans="1:12" x14ac:dyDescent="0.35">
      <c r="A170" s="73"/>
      <c r="B170" s="73"/>
      <c r="C170" s="73"/>
      <c r="D170" s="73"/>
      <c r="E170" s="98"/>
      <c r="F170" s="98"/>
      <c r="G170" s="98"/>
      <c r="H170" s="98"/>
      <c r="I170" s="73"/>
      <c r="J170" s="73"/>
      <c r="K170" s="101"/>
      <c r="L170" s="73"/>
    </row>
    <row r="171" spans="1:12" x14ac:dyDescent="0.35">
      <c r="A171" s="73"/>
      <c r="B171" s="73"/>
      <c r="C171" s="73"/>
      <c r="D171" s="73"/>
      <c r="E171" s="98"/>
      <c r="F171" s="98"/>
      <c r="G171" s="98"/>
      <c r="H171" s="98"/>
      <c r="I171" s="73"/>
      <c r="J171" s="73"/>
      <c r="K171" s="101"/>
      <c r="L171" s="73"/>
    </row>
    <row r="172" spans="1:12" x14ac:dyDescent="0.35">
      <c r="A172" s="73"/>
      <c r="B172" s="73"/>
      <c r="C172" s="73"/>
      <c r="D172" s="73"/>
      <c r="E172" s="98"/>
      <c r="F172" s="98"/>
      <c r="G172" s="98"/>
      <c r="H172" s="98"/>
      <c r="I172" s="73"/>
      <c r="J172" s="73"/>
      <c r="K172" s="101"/>
      <c r="L172" s="73"/>
    </row>
    <row r="173" spans="1:12" x14ac:dyDescent="0.35">
      <c r="A173" s="73"/>
      <c r="B173" s="73"/>
      <c r="C173" s="73"/>
      <c r="D173" s="73"/>
      <c r="E173" s="98"/>
      <c r="F173" s="98"/>
      <c r="G173" s="98"/>
      <c r="H173" s="98"/>
      <c r="I173" s="73"/>
      <c r="J173" s="73"/>
      <c r="K173" s="101"/>
      <c r="L173" s="73"/>
    </row>
    <row r="174" spans="1:12" x14ac:dyDescent="0.35">
      <c r="A174" s="73"/>
      <c r="B174" s="73"/>
      <c r="C174" s="73"/>
      <c r="D174" s="73"/>
      <c r="E174" s="98"/>
      <c r="F174" s="98"/>
      <c r="G174" s="98"/>
      <c r="H174" s="98"/>
      <c r="I174" s="73"/>
      <c r="J174" s="73"/>
      <c r="K174" s="101"/>
      <c r="L174" s="73"/>
    </row>
    <row r="175" spans="1:12" x14ac:dyDescent="0.35">
      <c r="A175" s="73"/>
      <c r="B175" s="73"/>
      <c r="C175" s="73"/>
      <c r="D175" s="73"/>
      <c r="E175" s="98"/>
      <c r="F175" s="98"/>
      <c r="G175" s="98"/>
      <c r="H175" s="98"/>
      <c r="I175" s="73"/>
      <c r="J175" s="73"/>
      <c r="K175" s="101"/>
      <c r="L175" s="73"/>
    </row>
    <row r="176" spans="1:12" x14ac:dyDescent="0.35">
      <c r="A176" s="73"/>
      <c r="B176" s="73"/>
      <c r="C176" s="73"/>
      <c r="D176" s="73"/>
      <c r="E176" s="98"/>
      <c r="F176" s="98"/>
      <c r="G176" s="98"/>
      <c r="H176" s="98"/>
      <c r="I176" s="73"/>
      <c r="J176" s="73"/>
      <c r="K176" s="101"/>
      <c r="L176" s="73"/>
    </row>
    <row r="177" spans="1:12" x14ac:dyDescent="0.35">
      <c r="A177" s="73"/>
      <c r="B177" s="73"/>
      <c r="C177" s="73"/>
      <c r="D177" s="73"/>
      <c r="E177" s="98"/>
      <c r="F177" s="98"/>
      <c r="G177" s="98"/>
      <c r="H177" s="98"/>
      <c r="I177" s="73"/>
      <c r="J177" s="73"/>
      <c r="K177" s="101"/>
      <c r="L177" s="73"/>
    </row>
    <row r="178" spans="1:12" x14ac:dyDescent="0.35">
      <c r="A178" s="73"/>
      <c r="B178" s="73"/>
      <c r="C178" s="73"/>
      <c r="D178" s="73"/>
      <c r="E178" s="98"/>
      <c r="F178" s="98"/>
      <c r="G178" s="98"/>
      <c r="H178" s="98"/>
      <c r="I178" s="73"/>
      <c r="J178" s="73"/>
      <c r="K178" s="101"/>
      <c r="L178" s="73"/>
    </row>
    <row r="179" spans="1:12" x14ac:dyDescent="0.35">
      <c r="A179" s="73"/>
      <c r="B179" s="73"/>
      <c r="C179" s="73"/>
      <c r="D179" s="73"/>
      <c r="E179" s="98"/>
      <c r="F179" s="98"/>
      <c r="G179" s="98"/>
      <c r="H179" s="98"/>
      <c r="I179" s="73"/>
      <c r="J179" s="73"/>
      <c r="K179" s="101"/>
      <c r="L179" s="73"/>
    </row>
    <row r="180" spans="1:12" x14ac:dyDescent="0.35">
      <c r="A180" s="73"/>
      <c r="B180" s="73"/>
      <c r="C180" s="73"/>
      <c r="D180" s="73"/>
      <c r="E180" s="98"/>
      <c r="F180" s="98"/>
      <c r="G180" s="98"/>
      <c r="H180" s="98"/>
      <c r="I180" s="73"/>
      <c r="J180" s="73"/>
      <c r="K180" s="101"/>
      <c r="L180" s="73"/>
    </row>
    <row r="181" spans="1:12" x14ac:dyDescent="0.35">
      <c r="A181" s="73"/>
      <c r="B181" s="73"/>
      <c r="C181" s="73"/>
      <c r="D181" s="73"/>
      <c r="E181" s="98"/>
      <c r="F181" s="98"/>
      <c r="G181" s="98"/>
      <c r="H181" s="98"/>
      <c r="I181" s="73"/>
      <c r="J181" s="73"/>
      <c r="K181" s="101"/>
      <c r="L181" s="73"/>
    </row>
    <row r="182" spans="1:12" x14ac:dyDescent="0.35">
      <c r="A182" s="73"/>
      <c r="B182" s="73"/>
      <c r="C182" s="73"/>
      <c r="D182" s="73"/>
      <c r="E182" s="98"/>
      <c r="F182" s="98"/>
      <c r="G182" s="98"/>
      <c r="H182" s="98"/>
      <c r="I182" s="73"/>
      <c r="J182" s="73"/>
      <c r="K182" s="101"/>
      <c r="L182" s="73"/>
    </row>
    <row r="183" spans="1:12" x14ac:dyDescent="0.35">
      <c r="A183" s="73"/>
      <c r="B183" s="73"/>
      <c r="C183" s="73"/>
      <c r="D183" s="73"/>
      <c r="E183" s="98"/>
      <c r="F183" s="98"/>
      <c r="G183" s="98"/>
      <c r="H183" s="98"/>
      <c r="I183" s="73"/>
      <c r="J183" s="73"/>
      <c r="K183" s="101"/>
      <c r="L183" s="73"/>
    </row>
    <row r="184" spans="1:12" x14ac:dyDescent="0.35">
      <c r="A184" s="73"/>
      <c r="B184" s="73"/>
      <c r="C184" s="73"/>
      <c r="D184" s="73"/>
      <c r="E184" s="98"/>
      <c r="F184" s="98"/>
      <c r="G184" s="98"/>
      <c r="H184" s="98"/>
      <c r="I184" s="73"/>
      <c r="J184" s="73"/>
      <c r="K184" s="101"/>
      <c r="L184" s="73"/>
    </row>
    <row r="185" spans="1:12" x14ac:dyDescent="0.35">
      <c r="A185" s="73"/>
      <c r="B185" s="73"/>
      <c r="C185" s="73"/>
      <c r="D185" s="73"/>
      <c r="E185" s="98"/>
      <c r="F185" s="98"/>
      <c r="G185" s="98"/>
      <c r="H185" s="98"/>
      <c r="I185" s="73"/>
      <c r="J185" s="73"/>
      <c r="K185" s="101"/>
      <c r="L185" s="73"/>
    </row>
    <row r="186" spans="1:12" x14ac:dyDescent="0.35">
      <c r="A186" s="73"/>
      <c r="B186" s="73"/>
      <c r="C186" s="73"/>
      <c r="D186" s="73"/>
      <c r="E186" s="98"/>
      <c r="F186" s="98"/>
      <c r="G186" s="98"/>
      <c r="H186" s="98"/>
      <c r="I186" s="73"/>
      <c r="J186" s="73"/>
      <c r="K186" s="101"/>
      <c r="L186" s="73"/>
    </row>
    <row r="187" spans="1:12" x14ac:dyDescent="0.35">
      <c r="A187" s="73"/>
      <c r="B187" s="73"/>
      <c r="C187" s="73"/>
      <c r="D187" s="73"/>
      <c r="E187" s="98"/>
      <c r="F187" s="98"/>
      <c r="G187" s="98"/>
      <c r="H187" s="98"/>
      <c r="I187" s="73"/>
      <c r="J187" s="73"/>
      <c r="K187" s="101"/>
      <c r="L187" s="73"/>
    </row>
    <row r="188" spans="1:12" x14ac:dyDescent="0.35">
      <c r="A188" s="73"/>
      <c r="B188" s="73"/>
      <c r="C188" s="73"/>
      <c r="D188" s="73"/>
      <c r="E188" s="98"/>
      <c r="F188" s="98"/>
      <c r="G188" s="98"/>
      <c r="H188" s="98"/>
      <c r="I188" s="73"/>
      <c r="J188" s="73"/>
      <c r="K188" s="101"/>
      <c r="L188" s="73"/>
    </row>
    <row r="189" spans="1:12" x14ac:dyDescent="0.35">
      <c r="A189" s="73"/>
      <c r="B189" s="73"/>
      <c r="C189" s="73"/>
      <c r="D189" s="73"/>
      <c r="E189" s="98"/>
      <c r="F189" s="98"/>
      <c r="G189" s="98"/>
      <c r="H189" s="98"/>
      <c r="I189" s="73"/>
      <c r="J189" s="73"/>
      <c r="K189" s="101"/>
      <c r="L189" s="73"/>
    </row>
    <row r="190" spans="1:12" x14ac:dyDescent="0.35">
      <c r="A190" s="73"/>
      <c r="B190" s="73"/>
      <c r="C190" s="73"/>
      <c r="D190" s="73"/>
      <c r="E190" s="98"/>
      <c r="F190" s="98"/>
      <c r="G190" s="98"/>
      <c r="H190" s="98"/>
      <c r="I190" s="73"/>
      <c r="J190" s="73"/>
      <c r="K190" s="101"/>
      <c r="L190" s="73"/>
    </row>
    <row r="191" spans="1:12" x14ac:dyDescent="0.35">
      <c r="A191" s="73"/>
      <c r="B191" s="73"/>
      <c r="C191" s="73"/>
      <c r="D191" s="73"/>
      <c r="E191" s="98"/>
      <c r="F191" s="98"/>
      <c r="G191" s="98"/>
      <c r="H191" s="98"/>
      <c r="I191" s="73"/>
      <c r="J191" s="73"/>
      <c r="K191" s="101"/>
      <c r="L191" s="73"/>
    </row>
    <row r="192" spans="1:12" x14ac:dyDescent="0.35">
      <c r="A192" s="73"/>
      <c r="B192" s="73"/>
      <c r="C192" s="73"/>
      <c r="D192" s="73"/>
      <c r="E192" s="98"/>
      <c r="F192" s="98"/>
      <c r="G192" s="98"/>
      <c r="H192" s="98"/>
      <c r="I192" s="73"/>
      <c r="J192" s="73"/>
      <c r="K192" s="101"/>
      <c r="L192" s="73"/>
    </row>
    <row r="193" spans="1:12" x14ac:dyDescent="0.35">
      <c r="A193" s="73"/>
      <c r="B193" s="73"/>
      <c r="C193" s="73"/>
      <c r="D193" s="73"/>
      <c r="E193" s="98"/>
      <c r="F193" s="98"/>
      <c r="G193" s="98"/>
      <c r="H193" s="98"/>
      <c r="I193" s="73"/>
      <c r="J193" s="73"/>
      <c r="K193" s="101"/>
      <c r="L193" s="73"/>
    </row>
    <row r="194" spans="1:12" x14ac:dyDescent="0.35">
      <c r="A194" s="73"/>
      <c r="B194" s="73"/>
      <c r="C194" s="73"/>
      <c r="D194" s="73"/>
      <c r="E194" s="98"/>
      <c r="F194" s="98"/>
      <c r="G194" s="98"/>
      <c r="H194" s="98"/>
      <c r="I194" s="73"/>
      <c r="J194" s="73"/>
      <c r="K194" s="101"/>
      <c r="L194" s="73"/>
    </row>
    <row r="195" spans="1:12" x14ac:dyDescent="0.35">
      <c r="A195" s="73"/>
      <c r="B195" s="73"/>
      <c r="C195" s="73"/>
      <c r="D195" s="73"/>
      <c r="E195" s="98"/>
      <c r="F195" s="98"/>
      <c r="G195" s="98"/>
      <c r="H195" s="98"/>
      <c r="I195" s="73"/>
      <c r="J195" s="73"/>
      <c r="K195" s="101"/>
      <c r="L195" s="73"/>
    </row>
    <row r="196" spans="1:12" x14ac:dyDescent="0.35">
      <c r="A196" s="73"/>
      <c r="B196" s="73"/>
      <c r="C196" s="73"/>
      <c r="D196" s="73"/>
      <c r="E196" s="98"/>
      <c r="F196" s="98"/>
      <c r="G196" s="98"/>
      <c r="H196" s="98"/>
      <c r="I196" s="73"/>
      <c r="J196" s="73"/>
      <c r="K196" s="101"/>
      <c r="L196" s="73"/>
    </row>
    <row r="197" spans="1:12" x14ac:dyDescent="0.35">
      <c r="A197" s="73"/>
      <c r="B197" s="73"/>
      <c r="C197" s="73"/>
      <c r="D197" s="73"/>
      <c r="E197" s="98"/>
      <c r="F197" s="98"/>
      <c r="G197" s="98"/>
      <c r="H197" s="98"/>
      <c r="I197" s="73"/>
      <c r="J197" s="73"/>
      <c r="K197" s="101"/>
      <c r="L197" s="73"/>
    </row>
    <row r="198" spans="1:12" x14ac:dyDescent="0.35">
      <c r="A198" s="73"/>
      <c r="B198" s="73"/>
      <c r="C198" s="73"/>
      <c r="D198" s="73"/>
      <c r="E198" s="98"/>
      <c r="F198" s="98"/>
      <c r="G198" s="98"/>
      <c r="H198" s="98"/>
      <c r="I198" s="73"/>
      <c r="J198" s="73"/>
      <c r="K198" s="101"/>
      <c r="L198" s="73"/>
    </row>
    <row r="199" spans="1:12" x14ac:dyDescent="0.35">
      <c r="A199" s="73"/>
      <c r="B199" s="73"/>
      <c r="C199" s="73"/>
      <c r="D199" s="73"/>
      <c r="E199" s="98"/>
      <c r="F199" s="98"/>
      <c r="G199" s="98"/>
      <c r="H199" s="98"/>
      <c r="I199" s="73"/>
      <c r="J199" s="73"/>
      <c r="K199" s="101"/>
      <c r="L199" s="73"/>
    </row>
    <row r="200" spans="1:12" x14ac:dyDescent="0.35">
      <c r="A200" s="73"/>
      <c r="B200" s="73"/>
      <c r="C200" s="73"/>
      <c r="D200" s="73"/>
      <c r="E200" s="98"/>
      <c r="F200" s="98"/>
      <c r="G200" s="98"/>
      <c r="H200" s="98"/>
      <c r="I200" s="73"/>
      <c r="J200" s="73"/>
      <c r="K200" s="101"/>
      <c r="L200" s="73"/>
    </row>
    <row r="201" spans="1:12" x14ac:dyDescent="0.35">
      <c r="A201" s="73"/>
      <c r="B201" s="73"/>
      <c r="C201" s="73"/>
      <c r="D201" s="73"/>
      <c r="E201" s="98"/>
      <c r="F201" s="98"/>
      <c r="G201" s="98"/>
      <c r="H201" s="98"/>
      <c r="I201" s="73"/>
      <c r="J201" s="73"/>
      <c r="K201" s="101"/>
      <c r="L201" s="73"/>
    </row>
    <row r="202" spans="1:12" x14ac:dyDescent="0.35">
      <c r="A202" s="73"/>
      <c r="B202" s="73"/>
      <c r="C202" s="73"/>
      <c r="D202" s="73"/>
      <c r="E202" s="98"/>
      <c r="F202" s="98"/>
      <c r="G202" s="98"/>
      <c r="H202" s="98"/>
      <c r="I202" s="73"/>
      <c r="J202" s="73"/>
      <c r="K202" s="101"/>
      <c r="L202" s="73"/>
    </row>
    <row r="203" spans="1:12" x14ac:dyDescent="0.35">
      <c r="A203" s="73"/>
      <c r="B203" s="73"/>
      <c r="C203" s="73"/>
      <c r="D203" s="73"/>
      <c r="E203" s="98"/>
      <c r="F203" s="98"/>
      <c r="G203" s="98"/>
      <c r="H203" s="98"/>
      <c r="I203" s="73"/>
      <c r="J203" s="73"/>
      <c r="K203" s="101"/>
      <c r="L203" s="73"/>
    </row>
    <row r="204" spans="1:12" x14ac:dyDescent="0.35">
      <c r="A204" s="73"/>
      <c r="B204" s="73"/>
      <c r="C204" s="73"/>
      <c r="D204" s="73"/>
      <c r="E204" s="98"/>
      <c r="F204" s="98"/>
      <c r="G204" s="98"/>
      <c r="H204" s="98"/>
      <c r="I204" s="73"/>
      <c r="J204" s="73"/>
      <c r="K204" s="101"/>
      <c r="L204" s="73"/>
    </row>
    <row r="205" spans="1:12" x14ac:dyDescent="0.35">
      <c r="A205" s="73"/>
      <c r="B205" s="73"/>
      <c r="C205" s="73"/>
      <c r="D205" s="73"/>
      <c r="E205" s="98"/>
      <c r="F205" s="98"/>
      <c r="G205" s="98"/>
      <c r="H205" s="98"/>
      <c r="I205" s="73"/>
      <c r="J205" s="73"/>
      <c r="K205" s="101"/>
      <c r="L205" s="73"/>
    </row>
    <row r="206" spans="1:12" x14ac:dyDescent="0.35">
      <c r="A206" s="73"/>
      <c r="B206" s="73"/>
      <c r="C206" s="73"/>
      <c r="D206" s="73"/>
      <c r="E206" s="98"/>
      <c r="F206" s="98"/>
      <c r="G206" s="98"/>
      <c r="H206" s="98"/>
      <c r="I206" s="73"/>
      <c r="J206" s="73"/>
      <c r="K206" s="101"/>
      <c r="L206" s="73"/>
    </row>
    <row r="207" spans="1:12" x14ac:dyDescent="0.35">
      <c r="A207" s="73"/>
      <c r="B207" s="73"/>
      <c r="C207" s="73"/>
      <c r="D207" s="73"/>
      <c r="E207" s="98"/>
      <c r="F207" s="98"/>
      <c r="G207" s="98"/>
      <c r="H207" s="98"/>
      <c r="I207" s="73"/>
      <c r="J207" s="73"/>
      <c r="K207" s="101"/>
      <c r="L207" s="73"/>
    </row>
    <row r="208" spans="1:12" x14ac:dyDescent="0.35">
      <c r="A208" s="73"/>
      <c r="B208" s="73"/>
      <c r="C208" s="73"/>
      <c r="D208" s="73"/>
      <c r="E208" s="98"/>
      <c r="F208" s="98"/>
      <c r="G208" s="98"/>
      <c r="H208" s="98"/>
      <c r="I208" s="73"/>
      <c r="J208" s="73"/>
      <c r="K208" s="101"/>
      <c r="L208" s="73"/>
    </row>
    <row r="209" spans="1:12" x14ac:dyDescent="0.35">
      <c r="A209" s="73"/>
      <c r="B209" s="73"/>
      <c r="C209" s="73"/>
      <c r="D209" s="73"/>
      <c r="E209" s="98"/>
      <c r="F209" s="98"/>
      <c r="G209" s="98"/>
      <c r="H209" s="98"/>
      <c r="I209" s="73"/>
      <c r="J209" s="73"/>
      <c r="K209" s="101"/>
      <c r="L209" s="73"/>
    </row>
    <row r="210" spans="1:12" x14ac:dyDescent="0.35">
      <c r="A210" s="73"/>
      <c r="B210" s="73"/>
      <c r="C210" s="73"/>
      <c r="D210" s="73"/>
      <c r="E210" s="98"/>
      <c r="F210" s="98"/>
      <c r="G210" s="98"/>
      <c r="H210" s="98"/>
      <c r="I210" s="73"/>
      <c r="J210" s="73"/>
      <c r="K210" s="101"/>
      <c r="L210" s="73"/>
    </row>
    <row r="211" spans="1:12" x14ac:dyDescent="0.35">
      <c r="A211" s="73"/>
      <c r="B211" s="73"/>
      <c r="C211" s="73"/>
      <c r="D211" s="73"/>
      <c r="E211" s="98"/>
      <c r="F211" s="98"/>
      <c r="G211" s="98"/>
      <c r="H211" s="98"/>
      <c r="I211" s="73"/>
      <c r="J211" s="73"/>
      <c r="K211" s="101"/>
      <c r="L211" s="73"/>
    </row>
    <row r="212" spans="1:12" x14ac:dyDescent="0.35">
      <c r="A212" s="73"/>
      <c r="B212" s="73"/>
      <c r="C212" s="73"/>
      <c r="D212" s="73"/>
      <c r="E212" s="98"/>
      <c r="F212" s="98"/>
      <c r="G212" s="98"/>
      <c r="H212" s="98"/>
      <c r="I212" s="73"/>
      <c r="J212" s="73"/>
      <c r="K212" s="101"/>
      <c r="L212" s="73"/>
    </row>
    <row r="213" spans="1:12" x14ac:dyDescent="0.35">
      <c r="A213" s="73"/>
      <c r="B213" s="73"/>
      <c r="C213" s="73"/>
      <c r="D213" s="73"/>
      <c r="E213" s="98"/>
      <c r="F213" s="98"/>
      <c r="G213" s="98"/>
      <c r="H213" s="98"/>
      <c r="I213" s="73"/>
      <c r="J213" s="73"/>
      <c r="K213" s="101"/>
      <c r="L213" s="73"/>
    </row>
    <row r="214" spans="1:12" x14ac:dyDescent="0.35">
      <c r="A214" s="73"/>
      <c r="B214" s="73"/>
      <c r="C214" s="73"/>
      <c r="D214" s="73"/>
      <c r="E214" s="98"/>
      <c r="F214" s="98"/>
      <c r="G214" s="98"/>
      <c r="H214" s="98"/>
      <c r="I214" s="73"/>
      <c r="J214" s="73"/>
      <c r="K214" s="101"/>
      <c r="L214" s="73"/>
    </row>
    <row r="215" spans="1:12" x14ac:dyDescent="0.35">
      <c r="A215" s="73"/>
      <c r="B215" s="73"/>
      <c r="C215" s="73"/>
      <c r="D215" s="73"/>
      <c r="E215" s="98"/>
      <c r="F215" s="98"/>
      <c r="G215" s="98"/>
      <c r="H215" s="98"/>
      <c r="I215" s="73"/>
      <c r="J215" s="73"/>
      <c r="K215" s="101"/>
      <c r="L215" s="73"/>
    </row>
    <row r="216" spans="1:12" x14ac:dyDescent="0.35">
      <c r="A216" s="73"/>
      <c r="B216" s="73"/>
      <c r="C216" s="73"/>
      <c r="D216" s="73"/>
      <c r="E216" s="98"/>
      <c r="F216" s="98"/>
      <c r="G216" s="98"/>
      <c r="H216" s="98"/>
      <c r="I216" s="73"/>
      <c r="J216" s="73"/>
      <c r="K216" s="101"/>
      <c r="L216" s="73"/>
    </row>
    <row r="217" spans="1:12" x14ac:dyDescent="0.35">
      <c r="A217" s="73"/>
      <c r="B217" s="73"/>
      <c r="C217" s="73"/>
      <c r="D217" s="73"/>
      <c r="E217" s="98"/>
      <c r="F217" s="98"/>
      <c r="G217" s="98"/>
      <c r="H217" s="98"/>
      <c r="I217" s="73"/>
      <c r="J217" s="73"/>
      <c r="K217" s="101"/>
      <c r="L217" s="73"/>
    </row>
    <row r="218" spans="1:12" x14ac:dyDescent="0.35">
      <c r="A218" s="73"/>
      <c r="B218" s="73"/>
      <c r="C218" s="73"/>
      <c r="D218" s="73"/>
      <c r="E218" s="98"/>
      <c r="F218" s="98"/>
      <c r="G218" s="98"/>
      <c r="H218" s="98"/>
      <c r="I218" s="73"/>
      <c r="J218" s="73"/>
      <c r="K218" s="101"/>
      <c r="L218" s="73"/>
    </row>
    <row r="219" spans="1:12" x14ac:dyDescent="0.35">
      <c r="A219" s="73"/>
      <c r="B219" s="73"/>
      <c r="C219" s="73"/>
      <c r="D219" s="73"/>
      <c r="E219" s="98"/>
      <c r="F219" s="98"/>
      <c r="G219" s="98"/>
      <c r="H219" s="98"/>
      <c r="I219" s="73"/>
      <c r="J219" s="73"/>
      <c r="K219" s="101"/>
      <c r="L219" s="73"/>
    </row>
    <row r="220" spans="1:12" x14ac:dyDescent="0.35">
      <c r="A220" s="73"/>
      <c r="B220" s="73"/>
      <c r="C220" s="73"/>
      <c r="D220" s="73"/>
      <c r="E220" s="98"/>
      <c r="F220" s="98"/>
      <c r="G220" s="98"/>
      <c r="H220" s="98"/>
      <c r="I220" s="73"/>
      <c r="J220" s="73"/>
      <c r="K220" s="101"/>
      <c r="L220" s="73"/>
    </row>
    <row r="221" spans="1:12" x14ac:dyDescent="0.35">
      <c r="A221" s="73"/>
      <c r="B221" s="73"/>
      <c r="C221" s="73"/>
      <c r="D221" s="73"/>
      <c r="E221" s="98"/>
      <c r="F221" s="98"/>
      <c r="G221" s="98"/>
      <c r="H221" s="98"/>
      <c r="I221" s="73"/>
      <c r="J221" s="73"/>
      <c r="K221" s="101"/>
      <c r="L221" s="73"/>
    </row>
    <row r="222" spans="1:12" x14ac:dyDescent="0.35">
      <c r="A222" s="73"/>
      <c r="B222" s="73"/>
      <c r="C222" s="73"/>
      <c r="D222" s="73"/>
      <c r="E222" s="98"/>
      <c r="F222" s="98"/>
      <c r="G222" s="98"/>
      <c r="H222" s="98"/>
      <c r="I222" s="73"/>
      <c r="J222" s="73"/>
      <c r="K222" s="101"/>
      <c r="L222" s="73"/>
    </row>
    <row r="223" spans="1:12" x14ac:dyDescent="0.35">
      <c r="A223" s="73"/>
      <c r="B223" s="73"/>
      <c r="C223" s="73"/>
      <c r="D223" s="73"/>
      <c r="E223" s="98"/>
      <c r="F223" s="98"/>
      <c r="G223" s="98"/>
      <c r="H223" s="98"/>
      <c r="I223" s="73"/>
      <c r="J223" s="73"/>
      <c r="K223" s="101"/>
      <c r="L223" s="73"/>
    </row>
    <row r="224" spans="1:12" x14ac:dyDescent="0.35">
      <c r="A224" s="73"/>
      <c r="B224" s="73"/>
      <c r="C224" s="73"/>
      <c r="D224" s="73"/>
      <c r="E224" s="98"/>
      <c r="F224" s="98"/>
      <c r="G224" s="98"/>
      <c r="H224" s="98"/>
      <c r="I224" s="73"/>
      <c r="J224" s="73"/>
      <c r="K224" s="101"/>
      <c r="L224" s="73"/>
    </row>
    <row r="225" spans="1:12" x14ac:dyDescent="0.35">
      <c r="A225" s="73"/>
      <c r="B225" s="73"/>
      <c r="C225" s="73"/>
      <c r="D225" s="73"/>
      <c r="E225" s="98"/>
      <c r="F225" s="98"/>
      <c r="G225" s="98"/>
      <c r="H225" s="98"/>
      <c r="I225" s="73"/>
      <c r="J225" s="73"/>
      <c r="K225" s="101"/>
      <c r="L225" s="73"/>
    </row>
    <row r="226" spans="1:12" x14ac:dyDescent="0.35">
      <c r="A226" s="73"/>
      <c r="B226" s="73"/>
      <c r="C226" s="73"/>
      <c r="D226" s="73"/>
      <c r="E226" s="98"/>
      <c r="F226" s="98"/>
      <c r="G226" s="98"/>
      <c r="H226" s="98"/>
      <c r="I226" s="73"/>
      <c r="J226" s="73"/>
      <c r="K226" s="101"/>
      <c r="L226" s="73"/>
    </row>
    <row r="227" spans="1:12" x14ac:dyDescent="0.35">
      <c r="A227" s="73"/>
      <c r="B227" s="73"/>
      <c r="C227" s="73"/>
      <c r="D227" s="73"/>
      <c r="E227" s="98"/>
      <c r="F227" s="98"/>
      <c r="G227" s="98"/>
      <c r="H227" s="98"/>
      <c r="I227" s="73"/>
      <c r="J227" s="73"/>
      <c r="K227" s="101"/>
      <c r="L227" s="73"/>
    </row>
    <row r="228" spans="1:12" x14ac:dyDescent="0.35">
      <c r="A228" s="73"/>
      <c r="B228" s="73"/>
      <c r="C228" s="73"/>
      <c r="D228" s="73"/>
      <c r="E228" s="98"/>
      <c r="F228" s="98"/>
      <c r="G228" s="98"/>
      <c r="H228" s="98"/>
      <c r="I228" s="73"/>
      <c r="J228" s="73"/>
      <c r="K228" s="101"/>
      <c r="L228" s="73"/>
    </row>
    <row r="229" spans="1:12" x14ac:dyDescent="0.35">
      <c r="A229" s="73"/>
      <c r="B229" s="73"/>
      <c r="C229" s="73"/>
      <c r="D229" s="73"/>
      <c r="E229" s="98"/>
      <c r="F229" s="98"/>
      <c r="G229" s="98"/>
      <c r="H229" s="98"/>
      <c r="I229" s="73"/>
      <c r="J229" s="73"/>
      <c r="K229" s="101"/>
      <c r="L229" s="73"/>
    </row>
    <row r="230" spans="1:12" x14ac:dyDescent="0.35">
      <c r="A230" s="73"/>
      <c r="B230" s="73"/>
      <c r="C230" s="73"/>
      <c r="D230" s="73"/>
      <c r="E230" s="98"/>
      <c r="F230" s="98"/>
      <c r="G230" s="98"/>
      <c r="H230" s="98"/>
      <c r="I230" s="73"/>
      <c r="J230" s="73"/>
      <c r="K230" s="101"/>
      <c r="L230" s="73"/>
    </row>
    <row r="231" spans="1:12" x14ac:dyDescent="0.35">
      <c r="A231" s="73"/>
      <c r="B231" s="73"/>
      <c r="C231" s="73"/>
      <c r="D231" s="73"/>
      <c r="E231" s="98"/>
      <c r="F231" s="98"/>
      <c r="G231" s="98"/>
      <c r="H231" s="98"/>
      <c r="I231" s="73"/>
      <c r="J231" s="73"/>
      <c r="K231" s="101"/>
      <c r="L231" s="73"/>
    </row>
    <row r="232" spans="1:12" x14ac:dyDescent="0.35">
      <c r="A232" s="73"/>
      <c r="B232" s="73"/>
      <c r="C232" s="73"/>
      <c r="D232" s="73"/>
      <c r="E232" s="98"/>
      <c r="F232" s="98"/>
      <c r="G232" s="98"/>
      <c r="H232" s="98"/>
      <c r="I232" s="73"/>
      <c r="J232" s="73"/>
      <c r="K232" s="101"/>
      <c r="L232" s="73"/>
    </row>
    <row r="233" spans="1:12" x14ac:dyDescent="0.35">
      <c r="A233" s="73"/>
      <c r="B233" s="73"/>
      <c r="C233" s="73"/>
      <c r="D233" s="73"/>
      <c r="E233" s="98"/>
      <c r="F233" s="98"/>
      <c r="G233" s="98"/>
      <c r="H233" s="98"/>
      <c r="I233" s="73"/>
      <c r="J233" s="73"/>
      <c r="K233" s="101"/>
      <c r="L233" s="73"/>
    </row>
    <row r="234" spans="1:12" x14ac:dyDescent="0.35">
      <c r="A234" s="73"/>
      <c r="B234" s="73"/>
      <c r="C234" s="73"/>
      <c r="D234" s="73"/>
      <c r="E234" s="98"/>
      <c r="F234" s="98"/>
      <c r="G234" s="98"/>
      <c r="H234" s="98"/>
      <c r="I234" s="73"/>
      <c r="J234" s="73"/>
      <c r="K234" s="101"/>
      <c r="L234" s="73"/>
    </row>
    <row r="235" spans="1:12" x14ac:dyDescent="0.35">
      <c r="A235" s="73"/>
      <c r="B235" s="73"/>
      <c r="C235" s="73"/>
      <c r="D235" s="73"/>
      <c r="E235" s="98"/>
      <c r="F235" s="98"/>
      <c r="G235" s="98"/>
      <c r="H235" s="98"/>
      <c r="I235" s="73"/>
      <c r="J235" s="73"/>
      <c r="K235" s="101"/>
      <c r="L235" s="73"/>
    </row>
    <row r="236" spans="1:12" x14ac:dyDescent="0.35">
      <c r="A236" s="73"/>
      <c r="B236" s="73"/>
      <c r="C236" s="73"/>
      <c r="D236" s="73"/>
      <c r="E236" s="98"/>
      <c r="F236" s="98"/>
      <c r="G236" s="98"/>
      <c r="H236" s="98"/>
      <c r="I236" s="73"/>
      <c r="J236" s="73"/>
      <c r="K236" s="101"/>
      <c r="L236" s="73"/>
    </row>
    <row r="237" spans="1:12" x14ac:dyDescent="0.35">
      <c r="A237" s="73"/>
      <c r="B237" s="73"/>
      <c r="C237" s="73"/>
      <c r="D237" s="73"/>
      <c r="E237" s="98"/>
      <c r="F237" s="98"/>
      <c r="G237" s="98"/>
      <c r="H237" s="98"/>
      <c r="I237" s="73"/>
      <c r="J237" s="73"/>
      <c r="K237" s="101"/>
      <c r="L237" s="73"/>
    </row>
    <row r="238" spans="1:12" x14ac:dyDescent="0.35">
      <c r="A238" s="73"/>
      <c r="B238" s="73"/>
      <c r="C238" s="73"/>
      <c r="D238" s="73"/>
      <c r="E238" s="98"/>
      <c r="F238" s="98"/>
      <c r="G238" s="98"/>
      <c r="H238" s="98"/>
      <c r="I238" s="73"/>
      <c r="J238" s="73"/>
      <c r="K238" s="101"/>
      <c r="L238" s="73"/>
    </row>
    <row r="239" spans="1:12" x14ac:dyDescent="0.35">
      <c r="A239" s="73"/>
      <c r="B239" s="73"/>
      <c r="C239" s="73"/>
      <c r="D239" s="73"/>
      <c r="E239" s="98"/>
      <c r="F239" s="98"/>
      <c r="G239" s="98"/>
      <c r="H239" s="98"/>
      <c r="I239" s="73"/>
      <c r="J239" s="73"/>
      <c r="K239" s="101"/>
      <c r="L239" s="73"/>
    </row>
    <row r="240" spans="1:12" x14ac:dyDescent="0.35">
      <c r="A240" s="73"/>
      <c r="B240" s="73"/>
      <c r="C240" s="73"/>
      <c r="D240" s="73"/>
      <c r="E240" s="98"/>
      <c r="F240" s="98"/>
      <c r="G240" s="98"/>
      <c r="H240" s="98"/>
      <c r="I240" s="73"/>
      <c r="J240" s="73"/>
      <c r="K240" s="101"/>
      <c r="L240" s="73"/>
    </row>
    <row r="241" spans="1:12" x14ac:dyDescent="0.35">
      <c r="A241" s="73"/>
      <c r="B241" s="73"/>
      <c r="C241" s="73"/>
      <c r="D241" s="73"/>
      <c r="E241" s="98"/>
      <c r="F241" s="98"/>
      <c r="G241" s="98"/>
      <c r="H241" s="98"/>
      <c r="I241" s="73"/>
      <c r="J241" s="73"/>
      <c r="K241" s="101"/>
      <c r="L241" s="73"/>
    </row>
    <row r="242" spans="1:12" x14ac:dyDescent="0.35">
      <c r="A242" s="73"/>
      <c r="B242" s="73"/>
      <c r="C242" s="73"/>
      <c r="D242" s="73"/>
      <c r="E242" s="98"/>
      <c r="F242" s="98"/>
      <c r="G242" s="98"/>
      <c r="H242" s="98"/>
      <c r="I242" s="73"/>
      <c r="J242" s="73"/>
      <c r="K242" s="101"/>
      <c r="L242" s="73"/>
    </row>
    <row r="243" spans="1:12" x14ac:dyDescent="0.35">
      <c r="A243" s="73"/>
      <c r="B243" s="73"/>
      <c r="C243" s="73"/>
      <c r="D243" s="73"/>
      <c r="E243" s="98"/>
      <c r="F243" s="98"/>
      <c r="G243" s="98"/>
      <c r="H243" s="98"/>
      <c r="I243" s="73"/>
      <c r="J243" s="73"/>
      <c r="K243" s="101"/>
      <c r="L243" s="73"/>
    </row>
    <row r="244" spans="1:12" x14ac:dyDescent="0.35">
      <c r="B244" s="73"/>
    </row>
    <row r="245" spans="1:12" x14ac:dyDescent="0.35">
      <c r="B245" s="73"/>
    </row>
    <row r="246" spans="1:12" x14ac:dyDescent="0.35">
      <c r="B246" s="73"/>
    </row>
    <row r="247" spans="1:12" x14ac:dyDescent="0.35">
      <c r="B247" s="73"/>
    </row>
    <row r="248" spans="1:12" x14ac:dyDescent="0.35">
      <c r="B248" s="73"/>
    </row>
    <row r="249" spans="1:12" x14ac:dyDescent="0.35">
      <c r="B249" s="73"/>
    </row>
    <row r="250" spans="1:12" x14ac:dyDescent="0.35">
      <c r="B250" s="73"/>
    </row>
    <row r="251" spans="1:12" x14ac:dyDescent="0.35">
      <c r="B251" s="73"/>
    </row>
    <row r="252" spans="1:12" x14ac:dyDescent="0.35">
      <c r="B252" s="73"/>
    </row>
    <row r="253" spans="1:12" x14ac:dyDescent="0.35">
      <c r="B253" s="73"/>
    </row>
  </sheetData>
  <sheetProtection algorithmName="SHA-512" hashValue="qfFgwjihTvz9qMW2oo91MqwGg5Mrxllnz23k5CPMxL+5qSSHQVD953JU8iVesz9f6BCnmh1m8F7n7Hsl5FfXbA==" saltValue="nk4OsllEI1QAzYOoogiB+g==" spinCount="100000" sheet="1" objects="1" scenarios="1"/>
  <mergeCells count="73">
    <mergeCell ref="C51:G51"/>
    <mergeCell ref="C52:G52"/>
    <mergeCell ref="C46:G46"/>
    <mergeCell ref="C47:G47"/>
    <mergeCell ref="C48:G48"/>
    <mergeCell ref="C49:G49"/>
    <mergeCell ref="C50:G50"/>
    <mergeCell ref="C41:G41"/>
    <mergeCell ref="C42:G42"/>
    <mergeCell ref="C43:G43"/>
    <mergeCell ref="C44:G44"/>
    <mergeCell ref="C45:G45"/>
    <mergeCell ref="C105:G105"/>
    <mergeCell ref="C103:G103"/>
    <mergeCell ref="C57:G57"/>
    <mergeCell ref="C61:G61"/>
    <mergeCell ref="C58:G58"/>
    <mergeCell ref="C60:G60"/>
    <mergeCell ref="C73:G73"/>
    <mergeCell ref="C68:G68"/>
    <mergeCell ref="C65:G65"/>
    <mergeCell ref="C63:G63"/>
    <mergeCell ref="C59:G59"/>
    <mergeCell ref="C98:G98"/>
    <mergeCell ref="C101:G101"/>
    <mergeCell ref="C56:G56"/>
    <mergeCell ref="C88:G88"/>
    <mergeCell ref="C78:G78"/>
    <mergeCell ref="C81:G81"/>
    <mergeCell ref="C77:G77"/>
    <mergeCell ref="C80:G80"/>
    <mergeCell ref="C79:G79"/>
    <mergeCell ref="C76:G76"/>
    <mergeCell ref="C74:G74"/>
    <mergeCell ref="C75:G75"/>
    <mergeCell ref="C71:G71"/>
    <mergeCell ref="C64:G64"/>
    <mergeCell ref="C67:G67"/>
    <mergeCell ref="C66:G66"/>
    <mergeCell ref="C21:G21"/>
    <mergeCell ref="C23:G23"/>
    <mergeCell ref="C28:G28"/>
    <mergeCell ref="C20:G20"/>
    <mergeCell ref="C30:G30"/>
    <mergeCell ref="C29:G29"/>
    <mergeCell ref="C22:G22"/>
    <mergeCell ref="C24:G24"/>
    <mergeCell ref="C27:G27"/>
    <mergeCell ref="C54:D54"/>
    <mergeCell ref="C35:G35"/>
    <mergeCell ref="F13:I13"/>
    <mergeCell ref="C15:G15"/>
    <mergeCell ref="C16:G16"/>
    <mergeCell ref="C17:G17"/>
    <mergeCell ref="C31:G31"/>
    <mergeCell ref="C33:G33"/>
    <mergeCell ref="C37:G37"/>
    <mergeCell ref="C38:G38"/>
    <mergeCell ref="C39:G39"/>
    <mergeCell ref="C36:G36"/>
    <mergeCell ref="C34:G34"/>
    <mergeCell ref="C32:G32"/>
    <mergeCell ref="C18:G18"/>
    <mergeCell ref="C19:G19"/>
    <mergeCell ref="C12:E12"/>
    <mergeCell ref="F12:I12"/>
    <mergeCell ref="C13:E13"/>
    <mergeCell ref="H6:I6"/>
    <mergeCell ref="C6:D6"/>
    <mergeCell ref="E6:G6"/>
    <mergeCell ref="C9:H9"/>
    <mergeCell ref="C11:E11"/>
    <mergeCell ref="F11:I11"/>
  </mergeCells>
  <phoneticPr fontId="39" type="noConversion"/>
  <pageMargins left="0.75" right="0.75" top="1" bottom="1" header="0.5" footer="0.5"/>
  <pageSetup paperSize="9" scale="35"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6B2879"/>
    <pageSetUpPr fitToPage="1"/>
  </sheetPr>
  <dimension ref="A1:AP80"/>
  <sheetViews>
    <sheetView zoomScale="50" zoomScaleNormal="50" zoomScaleSheetLayoutView="85" workbookViewId="0">
      <selection activeCell="C26" sqref="C26"/>
    </sheetView>
  </sheetViews>
  <sheetFormatPr defaultColWidth="9.1796875" defaultRowHeight="13" x14ac:dyDescent="0.3"/>
  <cols>
    <col min="1" max="42" width="8.26953125" style="164" customWidth="1"/>
    <col min="43" max="16384" width="9.1796875" style="164"/>
  </cols>
  <sheetData>
    <row r="1" spans="1:42" x14ac:dyDescent="0.3">
      <c r="A1" s="257" t="s">
        <v>251</v>
      </c>
    </row>
    <row r="2" spans="1:42" ht="33.5" x14ac:dyDescent="0.75">
      <c r="G2" s="104" t="str">
        <f>'1. Introduktion'!G2</f>
        <v>LCC-kalkyl för upphandling av utomhusbelysning</v>
      </c>
    </row>
    <row r="3" spans="1:42" x14ac:dyDescent="0.3">
      <c r="G3" s="164" t="str">
        <f>'1. Introduktion'!G3</f>
        <v>Version 3.0</v>
      </c>
    </row>
    <row r="4" spans="1:42" x14ac:dyDescent="0.3">
      <c r="G4" s="164" t="str">
        <f>'1. Introduktion'!G4</f>
        <v>Datum: 2024-12-04</v>
      </c>
    </row>
    <row r="6" spans="1:42" s="105" customFormat="1" ht="41.25" customHeight="1" thickBot="1" x14ac:dyDescent="0.55000000000000004">
      <c r="B6" s="264"/>
      <c r="C6" s="264"/>
      <c r="D6" s="264"/>
      <c r="E6" s="264"/>
      <c r="F6" s="264"/>
      <c r="G6" s="264"/>
      <c r="H6" s="264"/>
      <c r="I6" s="264"/>
      <c r="J6" s="264"/>
      <c r="K6" s="264"/>
      <c r="L6" s="264"/>
      <c r="M6" s="264"/>
      <c r="N6" s="264"/>
      <c r="O6" s="264"/>
      <c r="P6" s="264"/>
      <c r="Q6" s="264"/>
      <c r="R6" s="264"/>
      <c r="S6" s="264"/>
      <c r="T6" s="264"/>
      <c r="U6" s="264"/>
      <c r="V6" s="264"/>
    </row>
    <row r="7" spans="1:42" x14ac:dyDescent="0.3">
      <c r="B7" s="165"/>
      <c r="C7" s="166"/>
      <c r="D7" s="166"/>
      <c r="E7" s="166"/>
      <c r="F7" s="166"/>
      <c r="G7" s="166"/>
      <c r="H7" s="166"/>
      <c r="I7" s="166"/>
      <c r="J7" s="166"/>
      <c r="K7" s="166"/>
      <c r="L7" s="166"/>
      <c r="M7" s="166"/>
      <c r="N7" s="166"/>
      <c r="O7" s="166"/>
      <c r="P7" s="166"/>
      <c r="Q7" s="166"/>
      <c r="R7" s="166"/>
      <c r="S7" s="166"/>
      <c r="T7" s="167"/>
      <c r="X7" s="165"/>
      <c r="Y7" s="166"/>
      <c r="Z7" s="166"/>
      <c r="AA7" s="166"/>
      <c r="AB7" s="166"/>
      <c r="AC7" s="166"/>
      <c r="AD7" s="166"/>
      <c r="AE7" s="166"/>
      <c r="AF7" s="166"/>
      <c r="AG7" s="166"/>
      <c r="AH7" s="166"/>
      <c r="AI7" s="166"/>
      <c r="AJ7" s="166"/>
      <c r="AK7" s="166"/>
      <c r="AL7" s="166"/>
      <c r="AM7" s="166"/>
      <c r="AN7" s="166"/>
      <c r="AO7" s="166"/>
      <c r="AP7" s="167"/>
    </row>
    <row r="8" spans="1:42" x14ac:dyDescent="0.3">
      <c r="B8" s="168"/>
      <c r="T8" s="169"/>
      <c r="X8" s="168"/>
      <c r="AP8" s="169"/>
    </row>
    <row r="9" spans="1:42" ht="21" x14ac:dyDescent="0.5">
      <c r="B9" s="170" t="s">
        <v>49</v>
      </c>
      <c r="R9" s="164" t="s">
        <v>56</v>
      </c>
      <c r="T9" s="169"/>
      <c r="X9" s="170" t="s">
        <v>49</v>
      </c>
      <c r="AN9" s="164" t="s">
        <v>57</v>
      </c>
      <c r="AP9" s="169"/>
    </row>
    <row r="10" spans="1:42" x14ac:dyDescent="0.3">
      <c r="B10" s="322" t="s">
        <v>45</v>
      </c>
      <c r="C10" s="323"/>
      <c r="D10" s="319" t="str">
        <f>'2. LCC-kalkyl'!F11</f>
        <v>Projektnamn</v>
      </c>
      <c r="E10" s="319"/>
      <c r="F10" s="319"/>
      <c r="G10" s="319"/>
      <c r="H10" s="319"/>
      <c r="I10" s="319"/>
      <c r="T10" s="169"/>
      <c r="X10" s="322" t="s">
        <v>45</v>
      </c>
      <c r="Y10" s="323"/>
      <c r="Z10" s="319" t="str">
        <f>IF(ISBLANK(D10),"",D10)</f>
        <v>Projektnamn</v>
      </c>
      <c r="AA10" s="319"/>
      <c r="AB10" s="319"/>
      <c r="AC10" s="319"/>
      <c r="AD10" s="319"/>
      <c r="AE10" s="319"/>
      <c r="AP10" s="169"/>
    </row>
    <row r="11" spans="1:42" x14ac:dyDescent="0.3">
      <c r="B11" s="322" t="s">
        <v>50</v>
      </c>
      <c r="C11" s="323"/>
      <c r="D11" s="319" t="str">
        <f>'2. LCC-kalkyl'!F12</f>
        <v>ÅÅÅÅ-MM-DD</v>
      </c>
      <c r="E11" s="319"/>
      <c r="F11" s="319"/>
      <c r="G11" s="319"/>
      <c r="H11" s="319"/>
      <c r="I11" s="319"/>
      <c r="T11" s="169"/>
      <c r="X11" s="322" t="s">
        <v>50</v>
      </c>
      <c r="Y11" s="323"/>
      <c r="Z11" s="324" t="str">
        <f t="shared" ref="Z11:Z12" si="0">IF(ISBLANK(D11),"",D11)</f>
        <v>ÅÅÅÅ-MM-DD</v>
      </c>
      <c r="AA11" s="324"/>
      <c r="AB11" s="324"/>
      <c r="AC11" s="324"/>
      <c r="AD11" s="324"/>
      <c r="AE11" s="324"/>
      <c r="AP11" s="169"/>
    </row>
    <row r="12" spans="1:42" x14ac:dyDescent="0.3">
      <c r="B12" s="322" t="s">
        <v>51</v>
      </c>
      <c r="C12" s="323"/>
      <c r="D12" s="319" t="str">
        <f>'2. LCC-kalkyl'!F13</f>
        <v>Namn</v>
      </c>
      <c r="E12" s="319"/>
      <c r="F12" s="319"/>
      <c r="G12" s="319"/>
      <c r="H12" s="319"/>
      <c r="I12" s="319"/>
      <c r="T12" s="169"/>
      <c r="X12" s="322" t="s">
        <v>51</v>
      </c>
      <c r="Y12" s="323"/>
      <c r="Z12" s="319" t="str">
        <f t="shared" si="0"/>
        <v>Namn</v>
      </c>
      <c r="AA12" s="319"/>
      <c r="AB12" s="319"/>
      <c r="AC12" s="319"/>
      <c r="AD12" s="319"/>
      <c r="AE12" s="319"/>
      <c r="AP12" s="169"/>
    </row>
    <row r="13" spans="1:42" ht="14.25" customHeight="1" x14ac:dyDescent="0.5">
      <c r="B13" s="168"/>
      <c r="H13" s="171"/>
      <c r="I13" s="171"/>
      <c r="T13" s="169"/>
      <c r="X13" s="168"/>
      <c r="AD13" s="171"/>
      <c r="AE13" s="171"/>
      <c r="AP13" s="169"/>
    </row>
    <row r="14" spans="1:42" ht="15.5" x14ac:dyDescent="0.35">
      <c r="B14" s="320" t="s">
        <v>46</v>
      </c>
      <c r="C14" s="321"/>
      <c r="D14" s="321"/>
      <c r="E14" s="172">
        <f>'2. LCC-kalkyl'!H15</f>
        <v>0</v>
      </c>
      <c r="F14" s="173" t="s">
        <v>1</v>
      </c>
      <c r="H14" s="173" t="s">
        <v>39</v>
      </c>
      <c r="I14" s="174"/>
      <c r="J14" s="175">
        <f>'2. LCC-kalkyl'!H16</f>
        <v>0.05</v>
      </c>
      <c r="L14" s="176" t="s">
        <v>139</v>
      </c>
      <c r="T14" s="169"/>
      <c r="X14" s="320" t="s">
        <v>46</v>
      </c>
      <c r="Y14" s="321"/>
      <c r="Z14" s="321"/>
      <c r="AA14" s="172">
        <f>E14</f>
        <v>0</v>
      </c>
      <c r="AB14" s="173" t="s">
        <v>1</v>
      </c>
      <c r="AD14" s="173" t="s">
        <v>39</v>
      </c>
      <c r="AE14" s="174"/>
      <c r="AF14" s="175">
        <f>J14</f>
        <v>0.05</v>
      </c>
      <c r="AP14" s="169"/>
    </row>
    <row r="15" spans="1:42" ht="21" x14ac:dyDescent="0.5">
      <c r="B15" s="177"/>
      <c r="F15" s="171"/>
      <c r="G15" s="171"/>
      <c r="H15" s="171"/>
      <c r="I15" s="171"/>
      <c r="T15" s="169"/>
      <c r="X15" s="170"/>
      <c r="AB15" s="171"/>
      <c r="AC15" s="171"/>
      <c r="AD15" s="171"/>
      <c r="AE15" s="171"/>
      <c r="AP15" s="169"/>
    </row>
    <row r="16" spans="1:42" ht="14.5" x14ac:dyDescent="0.35">
      <c r="B16" s="177" t="s">
        <v>48</v>
      </c>
      <c r="C16" s="173"/>
      <c r="D16" s="173"/>
      <c r="E16" s="178"/>
      <c r="F16" s="309" t="str">
        <f>IF(ISNA(HLOOKUP(F17,'2. LCC-kalkyl'!$I$55:$XFD$104,2,FALSE)) = TRUE, "",HLOOKUP(F17,'2. LCC-kalkyl'!$I$55:$XFD$104,2,FALSE))</f>
        <v/>
      </c>
      <c r="G16" s="309"/>
      <c r="H16" s="309"/>
      <c r="I16" s="309" t="str">
        <f>IF(ISNA(HLOOKUP(I17,'2. LCC-kalkyl'!$I$55:$XFD$104,2,FALSE)) = TRUE, "",HLOOKUP(I17,'2. LCC-kalkyl'!$I$55:$XFD$104,2,FALSE))</f>
        <v/>
      </c>
      <c r="J16" s="309"/>
      <c r="K16" s="309"/>
      <c r="L16" s="309" t="str">
        <f>IF(ISNA(HLOOKUP(L17,'2. LCC-kalkyl'!$I$55:$XFD$104,2,FALSE)) = TRUE, "",HLOOKUP(L17,'2. LCC-kalkyl'!$I$55:$XFD$104,2,FALSE))</f>
        <v/>
      </c>
      <c r="M16" s="309"/>
      <c r="N16" s="309"/>
      <c r="O16" s="309" t="str">
        <f>IF(ISNA(HLOOKUP(O17,'2. LCC-kalkyl'!$I$55:$XFD$104,2,FALSE)) = TRUE, "",HLOOKUP(O17,'2. LCC-kalkyl'!$I$55:$XFD$104,2,FALSE))</f>
        <v/>
      </c>
      <c r="P16" s="309"/>
      <c r="Q16" s="309"/>
      <c r="R16" s="309" t="str">
        <f>IF(ISNA(HLOOKUP(R17,'2. LCC-kalkyl'!$I$55:$XFD$104,2,FALSE)) = TRUE, "",HLOOKUP(R17,'2. LCC-kalkyl'!$I$55:$XFD$104,2,FALSE))</f>
        <v/>
      </c>
      <c r="S16" s="309"/>
      <c r="T16" s="310"/>
      <c r="U16" s="179"/>
      <c r="V16" s="179"/>
      <c r="X16" s="177" t="s">
        <v>48</v>
      </c>
      <c r="Y16" s="173"/>
      <c r="Z16" s="173"/>
      <c r="AA16" s="178"/>
      <c r="AB16" s="309" t="str">
        <f>IF(ISNA(HLOOKUP(AB17,'2. LCC-kalkyl'!$I$55:$XFD$104,2,FALSE)) = TRUE, "",HLOOKUP(AB17,'2. LCC-kalkyl'!$I$55:$XFD$104,2,FALSE))</f>
        <v/>
      </c>
      <c r="AC16" s="309"/>
      <c r="AD16" s="309"/>
      <c r="AE16" s="309" t="str">
        <f>IF(ISNA(HLOOKUP(AE17,'2. LCC-kalkyl'!$I$55:$XFD$104,2,FALSE)) = TRUE, "",HLOOKUP(AE17,'2. LCC-kalkyl'!$I$55:$XFD$104,2,FALSE))</f>
        <v/>
      </c>
      <c r="AF16" s="309"/>
      <c r="AG16" s="309"/>
      <c r="AH16" s="309" t="str">
        <f>IF(ISNA(HLOOKUP(AH17,'2. LCC-kalkyl'!$I$55:$XFD$104,2,FALSE)) = TRUE, "",HLOOKUP(AH17,'2. LCC-kalkyl'!$I$55:$XFD$104,2,FALSE))</f>
        <v/>
      </c>
      <c r="AI16" s="309"/>
      <c r="AJ16" s="309"/>
      <c r="AK16" s="309" t="str">
        <f>IF(ISNA(HLOOKUP(AK17,'2. LCC-kalkyl'!$I$55:$XFD$104,2,FALSE)) = TRUE, "",HLOOKUP(AK17,'2. LCC-kalkyl'!$I$55:$XFD$104,2,FALSE))</f>
        <v/>
      </c>
      <c r="AL16" s="309"/>
      <c r="AM16" s="309"/>
      <c r="AN16" s="309" t="str">
        <f>IF(ISNA(HLOOKUP(AN17,'2. LCC-kalkyl'!$I$55:$XFD$104,2,FALSE)) = TRUE, "",HLOOKUP(AN17,'2. LCC-kalkyl'!$I$55:$XFD$104,2,FALSE))</f>
        <v/>
      </c>
      <c r="AO16" s="309"/>
      <c r="AP16" s="310"/>
    </row>
    <row r="17" spans="2:42" ht="14.25" customHeight="1" x14ac:dyDescent="0.35">
      <c r="B17" s="180" t="s">
        <v>54</v>
      </c>
      <c r="C17" s="181"/>
      <c r="D17" s="181"/>
      <c r="E17" s="182"/>
      <c r="F17" s="317">
        <v>1</v>
      </c>
      <c r="G17" s="317"/>
      <c r="H17" s="317"/>
      <c r="I17" s="317">
        <v>2</v>
      </c>
      <c r="J17" s="317"/>
      <c r="K17" s="317"/>
      <c r="L17" s="317">
        <v>3</v>
      </c>
      <c r="M17" s="317"/>
      <c r="N17" s="317"/>
      <c r="O17" s="317">
        <v>4</v>
      </c>
      <c r="P17" s="317"/>
      <c r="Q17" s="317"/>
      <c r="R17" s="317">
        <v>5</v>
      </c>
      <c r="S17" s="317"/>
      <c r="T17" s="318"/>
      <c r="U17" s="183"/>
      <c r="V17" s="183"/>
      <c r="X17" s="180" t="s">
        <v>55</v>
      </c>
      <c r="Y17" s="181"/>
      <c r="Z17" s="181"/>
      <c r="AA17" s="182"/>
      <c r="AB17" s="317">
        <v>6</v>
      </c>
      <c r="AC17" s="317"/>
      <c r="AD17" s="317"/>
      <c r="AE17" s="317">
        <v>7</v>
      </c>
      <c r="AF17" s="317"/>
      <c r="AG17" s="317"/>
      <c r="AH17" s="317">
        <v>8</v>
      </c>
      <c r="AI17" s="317"/>
      <c r="AJ17" s="317"/>
      <c r="AK17" s="317">
        <v>9</v>
      </c>
      <c r="AL17" s="317"/>
      <c r="AM17" s="317"/>
      <c r="AN17" s="317">
        <v>10</v>
      </c>
      <c r="AO17" s="317"/>
      <c r="AP17" s="318"/>
    </row>
    <row r="18" spans="2:42" ht="14.25" customHeight="1" x14ac:dyDescent="0.35">
      <c r="B18" s="177"/>
      <c r="C18" s="173"/>
      <c r="D18" s="173"/>
      <c r="E18" s="178"/>
      <c r="F18" s="315"/>
      <c r="G18" s="315"/>
      <c r="H18" s="315"/>
      <c r="I18" s="315"/>
      <c r="J18" s="315"/>
      <c r="K18" s="315"/>
      <c r="L18" s="315"/>
      <c r="M18" s="315"/>
      <c r="N18" s="315"/>
      <c r="O18" s="315"/>
      <c r="P18" s="315"/>
      <c r="Q18" s="315"/>
      <c r="R18" s="315"/>
      <c r="S18" s="315"/>
      <c r="T18" s="316"/>
      <c r="U18" s="184"/>
      <c r="V18" s="184"/>
      <c r="X18" s="177"/>
      <c r="Y18" s="173"/>
      <c r="Z18" s="173"/>
      <c r="AA18" s="178"/>
      <c r="AB18" s="315"/>
      <c r="AC18" s="315"/>
      <c r="AD18" s="315"/>
      <c r="AE18" s="315"/>
      <c r="AF18" s="315"/>
      <c r="AG18" s="315"/>
      <c r="AH18" s="315"/>
      <c r="AI18" s="315"/>
      <c r="AJ18" s="315"/>
      <c r="AK18" s="315"/>
      <c r="AL18" s="315"/>
      <c r="AM18" s="315"/>
      <c r="AN18" s="315"/>
      <c r="AO18" s="315"/>
      <c r="AP18" s="316"/>
    </row>
    <row r="19" spans="2:42" ht="14.25" customHeight="1" x14ac:dyDescent="0.35">
      <c r="B19" s="177" t="s">
        <v>40</v>
      </c>
      <c r="C19" s="173"/>
      <c r="D19" s="173"/>
      <c r="E19" s="178"/>
      <c r="F19" s="307" t="str">
        <f>IF(ISNA(HLOOKUP(F17,'2. LCC-kalkyl'!$I$55:$XFD$104,24,FALSE)) = TRUE, "",HLOOKUP(F17,'2. LCC-kalkyl'!$I$55:$XFD$104,24,FALSE))</f>
        <v/>
      </c>
      <c r="G19" s="307"/>
      <c r="H19" s="307"/>
      <c r="I19" s="307" t="str">
        <f>IF(ISNA(HLOOKUP(I17,'2. LCC-kalkyl'!$I$55:$XFD$104,24,FALSE)) = TRUE, "",HLOOKUP(I17,'2. LCC-kalkyl'!$I$55:$XFD$104,24,FALSE))</f>
        <v/>
      </c>
      <c r="J19" s="307"/>
      <c r="K19" s="307"/>
      <c r="L19" s="307" t="str">
        <f>IF(ISNA(HLOOKUP(L17,'2. LCC-kalkyl'!$I$55:$XFD$104,24,FALSE)) = TRUE, "",HLOOKUP(L17,'2. LCC-kalkyl'!$I$55:$XFD$104,24,FALSE))</f>
        <v/>
      </c>
      <c r="M19" s="307"/>
      <c r="N19" s="307"/>
      <c r="O19" s="307" t="str">
        <f>IF(ISNA(HLOOKUP(O17,'2. LCC-kalkyl'!$I$55:$XFD$104,24,FALSE)) = TRUE, "",HLOOKUP(O17,'2. LCC-kalkyl'!$I$55:$XFD$104,24,FALSE))</f>
        <v/>
      </c>
      <c r="P19" s="307"/>
      <c r="Q19" s="307"/>
      <c r="R19" s="307" t="str">
        <f>IF(ISNA(HLOOKUP(R17,'2. LCC-kalkyl'!$I$55:$XFD$104,24,FALSE)) = TRUE, "",HLOOKUP(R17,'2. LCC-kalkyl'!$I$55:$XFD$104,24,FALSE))</f>
        <v/>
      </c>
      <c r="S19" s="307"/>
      <c r="T19" s="308"/>
      <c r="U19" s="184"/>
      <c r="V19" s="185"/>
      <c r="X19" s="177" t="s">
        <v>40</v>
      </c>
      <c r="Y19" s="173"/>
      <c r="Z19" s="173"/>
      <c r="AA19" s="178"/>
      <c r="AB19" s="307" t="str">
        <f>IF(ISNA(HLOOKUP(AB17,'2. LCC-kalkyl'!$I$55:$XFD$104,24,FALSE)) = TRUE, "",HLOOKUP(AB17,'2. LCC-kalkyl'!$I$55:$XFD$104,24,FALSE))</f>
        <v/>
      </c>
      <c r="AC19" s="307"/>
      <c r="AD19" s="307"/>
      <c r="AE19" s="307" t="str">
        <f>IF(ISNA(HLOOKUP(AE17,'2. LCC-kalkyl'!$I$55:$XFD$104,24,FALSE)) = TRUE, "",HLOOKUP(AE17,'2. LCC-kalkyl'!$I$55:$XFD$104,24,FALSE))</f>
        <v/>
      </c>
      <c r="AF19" s="307"/>
      <c r="AG19" s="307"/>
      <c r="AH19" s="307" t="str">
        <f>IF(ISNA(HLOOKUP(AH17,'2. LCC-kalkyl'!$I$55:$XFD$104,24,FALSE)) = TRUE, "",HLOOKUP(AH17,'2. LCC-kalkyl'!$I$55:$XFD$104,24,FALSE))</f>
        <v/>
      </c>
      <c r="AI19" s="307"/>
      <c r="AJ19" s="307"/>
      <c r="AK19" s="307" t="str">
        <f>IF(ISNA(HLOOKUP(AK17,'2. LCC-kalkyl'!$I$55:$XFD$104,24,FALSE)) = TRUE, "",HLOOKUP(AK17,'2. LCC-kalkyl'!$I$55:$XFD$104,24,FALSE))</f>
        <v/>
      </c>
      <c r="AL19" s="307"/>
      <c r="AM19" s="307"/>
      <c r="AN19" s="307" t="str">
        <f>IF(ISNA(HLOOKUP(AN17,'2. LCC-kalkyl'!$I$55:$XFD$104,24,FALSE)) = TRUE, "",HLOOKUP(AN17,'2. LCC-kalkyl'!$I$55:$XFD$104,24,FALSE))</f>
        <v/>
      </c>
      <c r="AO19" s="307"/>
      <c r="AP19" s="308"/>
    </row>
    <row r="20" spans="2:42" ht="14.25" customHeight="1" x14ac:dyDescent="0.35">
      <c r="B20" s="177" t="s">
        <v>99</v>
      </c>
      <c r="C20" s="173"/>
      <c r="D20" s="173"/>
      <c r="E20" s="178"/>
      <c r="F20" s="307" t="str">
        <f>IF(ISNA(HLOOKUP(F17,'2. LCC-kalkyl'!$I$55:$XFD$104,35,FALSE)) = TRUE, "",HLOOKUP(F17,'2. LCC-kalkyl'!$I$55:$XFD$104,35,FALSE))</f>
        <v/>
      </c>
      <c r="G20" s="307"/>
      <c r="H20" s="307"/>
      <c r="I20" s="307" t="str">
        <f>IF(ISNA(HLOOKUP(I17,'2. LCC-kalkyl'!$I$55:$XFD$104,35,FALSE)) = TRUE, "",HLOOKUP(I17,'2. LCC-kalkyl'!$I$55:$XFD$104,35,FALSE))</f>
        <v/>
      </c>
      <c r="J20" s="307"/>
      <c r="K20" s="307"/>
      <c r="L20" s="307" t="str">
        <f>IF(ISNA(HLOOKUP(L17,'2. LCC-kalkyl'!$I$55:$XFD$104,35,FALSE)) = TRUE, "",HLOOKUP(L17,'2. LCC-kalkyl'!$I$55:$XFD$104,35,FALSE))</f>
        <v/>
      </c>
      <c r="M20" s="307"/>
      <c r="N20" s="307"/>
      <c r="O20" s="307" t="str">
        <f>IF(ISNA(HLOOKUP(O17,'2. LCC-kalkyl'!$I$55:$XFD$104,35,FALSE)) = TRUE, "",HLOOKUP(O17,'2. LCC-kalkyl'!$I$55:$XFD$104,35,FALSE))</f>
        <v/>
      </c>
      <c r="P20" s="307"/>
      <c r="Q20" s="307"/>
      <c r="R20" s="307" t="str">
        <f>IF(ISNA(HLOOKUP(R17,'2. LCC-kalkyl'!$I$55:$XFD$104,35,FALSE)) = TRUE, "",HLOOKUP(R17,'2. LCC-kalkyl'!$I$55:$XFD$104,35,FALSE))</f>
        <v/>
      </c>
      <c r="S20" s="307"/>
      <c r="T20" s="308"/>
      <c r="U20" s="184"/>
      <c r="V20" s="185"/>
      <c r="X20" s="177" t="s">
        <v>99</v>
      </c>
      <c r="Y20" s="173"/>
      <c r="Z20" s="173"/>
      <c r="AA20" s="178"/>
      <c r="AB20" s="307" t="str">
        <f>IF(ISNA(HLOOKUP(AB17,'2. LCC-kalkyl'!$I$55:$XFD$104,35,FALSE)) = TRUE, "",HLOOKUP(AB17,'2. LCC-kalkyl'!$I$55:$XFD$104,35,FALSE))</f>
        <v/>
      </c>
      <c r="AC20" s="307"/>
      <c r="AD20" s="307"/>
      <c r="AE20" s="307" t="str">
        <f>IF(ISNA(HLOOKUP(AE17,'2. LCC-kalkyl'!$I$55:$XFD$104,35,FALSE)) = TRUE, "",HLOOKUP(AE17,'2. LCC-kalkyl'!$I$55:$XFD$104,35,FALSE))</f>
        <v/>
      </c>
      <c r="AF20" s="307"/>
      <c r="AG20" s="307"/>
      <c r="AH20" s="307" t="str">
        <f>IF(ISNA(HLOOKUP(AH17,'2. LCC-kalkyl'!$I$55:$XFD$104,35,FALSE)) = TRUE, "",HLOOKUP(AH17,'2. LCC-kalkyl'!$I$55:$XFD$104,35,FALSE))</f>
        <v/>
      </c>
      <c r="AI20" s="307"/>
      <c r="AJ20" s="307"/>
      <c r="AK20" s="307" t="str">
        <f>IF(ISNA(HLOOKUP(AK17,'2. LCC-kalkyl'!$I$55:$XFD$104,35,FALSE)) = TRUE, "",HLOOKUP(AK17,'2. LCC-kalkyl'!$I$55:$XFD$104,35,FALSE))</f>
        <v/>
      </c>
      <c r="AL20" s="307"/>
      <c r="AM20" s="307"/>
      <c r="AN20" s="307" t="str">
        <f>IF(ISNA(HLOOKUP(AN17,'2. LCC-kalkyl'!$I$55:$XFD$104,35,FALSE)) = TRUE, "",HLOOKUP(AN17,'2. LCC-kalkyl'!$I$55:$XFD$104,35,FALSE))</f>
        <v/>
      </c>
      <c r="AO20" s="307"/>
      <c r="AP20" s="308"/>
    </row>
    <row r="21" spans="2:42" ht="14.25" customHeight="1" x14ac:dyDescent="0.35">
      <c r="B21" s="180" t="s">
        <v>3</v>
      </c>
      <c r="C21" s="186"/>
      <c r="D21" s="186"/>
      <c r="E21" s="182"/>
      <c r="F21" s="313" t="str">
        <f>IF(ISNA(HLOOKUP(F17,'2. LCC-kalkyl'!$I$55:$XFD$104,47,FALSE)) = TRUE, "",HLOOKUP(F17,'2. LCC-kalkyl'!$I$55:$XFD$104,47,FALSE))</f>
        <v/>
      </c>
      <c r="G21" s="313"/>
      <c r="H21" s="313"/>
      <c r="I21" s="313" t="str">
        <f>IF(ISNA(HLOOKUP(I17,'2. LCC-kalkyl'!$I$55:$XFD$104,47,FALSE)) = TRUE, "",HLOOKUP(I17,'2. LCC-kalkyl'!$I$55:$XFD$104,47,FALSE))</f>
        <v/>
      </c>
      <c r="J21" s="313"/>
      <c r="K21" s="313"/>
      <c r="L21" s="313" t="str">
        <f>IF(ISNA(HLOOKUP(L17,'2. LCC-kalkyl'!$I$55:$XFD$104,47,FALSE)) = TRUE, "",HLOOKUP(L17,'2. LCC-kalkyl'!$I$55:$XFD$104,47,FALSE))</f>
        <v/>
      </c>
      <c r="M21" s="313"/>
      <c r="N21" s="313"/>
      <c r="O21" s="313" t="str">
        <f>IF(ISNA(HLOOKUP(O17,'2. LCC-kalkyl'!$I$55:$XFD$104,47,FALSE)) = TRUE, "",HLOOKUP(O17,'2. LCC-kalkyl'!$I$55:$XFD$104,47,FALSE))</f>
        <v/>
      </c>
      <c r="P21" s="313"/>
      <c r="Q21" s="313"/>
      <c r="R21" s="313" t="str">
        <f>IF(ISNA(HLOOKUP(R17,'2. LCC-kalkyl'!$I$55:$XFD$104,47,FALSE)) = TRUE, "",HLOOKUP(R17,'2. LCC-kalkyl'!$I$55:$XFD$104,47,FALSE))</f>
        <v/>
      </c>
      <c r="S21" s="313"/>
      <c r="T21" s="314"/>
      <c r="U21" s="184"/>
      <c r="V21" s="187"/>
      <c r="X21" s="180" t="s">
        <v>3</v>
      </c>
      <c r="Y21" s="186"/>
      <c r="Z21" s="186"/>
      <c r="AA21" s="182"/>
      <c r="AB21" s="313" t="str">
        <f>IF(ISNA(HLOOKUP(AB17,'2. LCC-kalkyl'!$I$55:$XFD$104,47,FALSE)) = TRUE, "",HLOOKUP(AB17,'2. LCC-kalkyl'!$I$55:$XFD$104,47,FALSE))</f>
        <v/>
      </c>
      <c r="AC21" s="313"/>
      <c r="AD21" s="313"/>
      <c r="AE21" s="313" t="str">
        <f>IF(ISNA(HLOOKUP(AE17,'2. LCC-kalkyl'!$I$55:$XFD$104,47,FALSE)) = TRUE, "",HLOOKUP(AE17,'2. LCC-kalkyl'!$I$55:$XFD$104,47,FALSE))</f>
        <v/>
      </c>
      <c r="AF21" s="313"/>
      <c r="AG21" s="313"/>
      <c r="AH21" s="313" t="str">
        <f>IF(ISNA(HLOOKUP(AH17,'2. LCC-kalkyl'!$I$55:$XFD$104,47,FALSE)) = TRUE, "",HLOOKUP(AH17,'2. LCC-kalkyl'!$I$55:$XFD$104,47,FALSE))</f>
        <v/>
      </c>
      <c r="AI21" s="313"/>
      <c r="AJ21" s="313"/>
      <c r="AK21" s="313" t="str">
        <f>IF(ISNA(HLOOKUP(AK17,'2. LCC-kalkyl'!$I$55:$XFD$104,47,FALSE)) = TRUE, "",HLOOKUP(AK17,'2. LCC-kalkyl'!$I$55:$XFD$104,47,FALSE))</f>
        <v/>
      </c>
      <c r="AL21" s="313"/>
      <c r="AM21" s="313"/>
      <c r="AN21" s="313" t="str">
        <f>IF(ISNA(HLOOKUP(AN17,'2. LCC-kalkyl'!$I$55:$XFD$104,47,FALSE)) = TRUE, "",HLOOKUP(AN17,'2. LCC-kalkyl'!$I$55:$XFD$104,47,FALSE))</f>
        <v/>
      </c>
      <c r="AO21" s="313"/>
      <c r="AP21" s="314"/>
    </row>
    <row r="22" spans="2:42" ht="14.5" x14ac:dyDescent="0.35">
      <c r="B22" s="188" t="str">
        <f>_xlfn.CONCAT("Totala LCC-kostnader ",E14, " år")</f>
        <v>Totala LCC-kostnader 0 år</v>
      </c>
      <c r="C22" s="173"/>
      <c r="D22" s="173"/>
      <c r="E22" s="178"/>
      <c r="F22" s="307" t="str">
        <f>IF(ISNA(HLOOKUP(F17,'2. LCC-kalkyl'!$I$55:$XFD$104,50,FALSE)) = TRUE, "",HLOOKUP(F17,'2. LCC-kalkyl'!$I$55:$XFD$104,50,FALSE))</f>
        <v/>
      </c>
      <c r="G22" s="307"/>
      <c r="H22" s="307"/>
      <c r="I22" s="307" t="str">
        <f>IF(ISNA(HLOOKUP(I17,'2. LCC-kalkyl'!$I$55:$XFD$104,50,FALSE)) = TRUE, "",HLOOKUP(I17,'2. LCC-kalkyl'!$I$55:$XFD$104,50,FALSE))</f>
        <v/>
      </c>
      <c r="J22" s="307"/>
      <c r="K22" s="307"/>
      <c r="L22" s="307" t="str">
        <f>IF(ISNA(HLOOKUP(L17,'2. LCC-kalkyl'!$I$55:$XFD$104,50,FALSE)) = TRUE, "",HLOOKUP(L17,'2. LCC-kalkyl'!$I$55:$XFD$104,50,FALSE))</f>
        <v/>
      </c>
      <c r="M22" s="307"/>
      <c r="N22" s="307"/>
      <c r="O22" s="307" t="str">
        <f>IF(ISNA(HLOOKUP(O17,'2. LCC-kalkyl'!$I$55:$XFD$104,50,FALSE)) = TRUE, "",HLOOKUP(O17,'2. LCC-kalkyl'!$I$55:$XFD$104,50,FALSE))</f>
        <v/>
      </c>
      <c r="P22" s="307"/>
      <c r="Q22" s="307"/>
      <c r="R22" s="307" t="str">
        <f>IF(ISNA(HLOOKUP(R17,'2. LCC-kalkyl'!$I$55:$XFD$104,50,FALSE)) = TRUE, "",HLOOKUP(R17,'2. LCC-kalkyl'!$I$55:$XFD$104,50,FALSE))</f>
        <v/>
      </c>
      <c r="S22" s="307"/>
      <c r="T22" s="308"/>
      <c r="U22" s="184"/>
      <c r="V22" s="185"/>
      <c r="X22" s="188" t="str">
        <f>_xlfn.CONCAT("Totala LCC-kostnader ",E14, " år")</f>
        <v>Totala LCC-kostnader 0 år</v>
      </c>
      <c r="Y22" s="173"/>
      <c r="Z22" s="173"/>
      <c r="AA22" s="178"/>
      <c r="AB22" s="307" t="str">
        <f>IF(ISNA(HLOOKUP(AB17,'2. LCC-kalkyl'!$I$55:$XFD$104,50,FALSE)) = TRUE, "",HLOOKUP(AB17,'2. LCC-kalkyl'!$I$55:$XFD$104,50,FALSE))</f>
        <v/>
      </c>
      <c r="AC22" s="307"/>
      <c r="AD22" s="307"/>
      <c r="AE22" s="307" t="str">
        <f>IF(ISNA(HLOOKUP(AE17,'2. LCC-kalkyl'!$I$55:$XFD$104,50,FALSE)) = TRUE, "",HLOOKUP(AE17,'2. LCC-kalkyl'!$I$55:$XFD$104,50,FALSE))</f>
        <v/>
      </c>
      <c r="AF22" s="307"/>
      <c r="AG22" s="307"/>
      <c r="AH22" s="307" t="str">
        <f>IF(ISNA(HLOOKUP(AH17,'2. LCC-kalkyl'!$I$55:$XFD$104,50,FALSE)) = TRUE, "",HLOOKUP(AH17,'2. LCC-kalkyl'!$I$55:$XFD$104,50,FALSE))</f>
        <v/>
      </c>
      <c r="AI22" s="307"/>
      <c r="AJ22" s="307"/>
      <c r="AK22" s="307" t="str">
        <f>IF(ISNA(HLOOKUP(AK17,'2. LCC-kalkyl'!$I$55:$XFD$104,50,FALSE)) = TRUE, "",HLOOKUP(AK17,'2. LCC-kalkyl'!$I$55:$XFD$104,50,FALSE))</f>
        <v/>
      </c>
      <c r="AL22" s="307"/>
      <c r="AM22" s="307"/>
      <c r="AN22" s="307" t="str">
        <f>IF(ISNA(HLOOKUP(AN17,'2. LCC-kalkyl'!$I$55:$XFD$104,50,FALSE)) = TRUE, "",HLOOKUP(AN17,'2. LCC-kalkyl'!$I$55:$XFD$104,50,FALSE))</f>
        <v/>
      </c>
      <c r="AO22" s="307"/>
      <c r="AP22" s="308"/>
    </row>
    <row r="23" spans="2:42" ht="14.5" x14ac:dyDescent="0.35">
      <c r="B23" s="188"/>
      <c r="C23" s="173"/>
      <c r="D23" s="173"/>
      <c r="E23" s="178"/>
      <c r="F23" s="185"/>
      <c r="G23" s="185"/>
      <c r="H23" s="185"/>
      <c r="I23" s="185"/>
      <c r="J23" s="185"/>
      <c r="K23" s="185"/>
      <c r="L23" s="185"/>
      <c r="M23" s="185"/>
      <c r="N23" s="185"/>
      <c r="O23" s="185"/>
      <c r="P23" s="185"/>
      <c r="Q23" s="185"/>
      <c r="R23" s="315"/>
      <c r="S23" s="315"/>
      <c r="T23" s="316"/>
      <c r="U23" s="184"/>
      <c r="V23" s="185"/>
      <c r="X23" s="188"/>
      <c r="Y23" s="173"/>
      <c r="Z23" s="173"/>
      <c r="AA23" s="178"/>
      <c r="AB23" s="185"/>
      <c r="AC23" s="185"/>
      <c r="AD23" s="185"/>
      <c r="AE23" s="185"/>
      <c r="AF23" s="185"/>
      <c r="AG23" s="185"/>
      <c r="AH23" s="185"/>
      <c r="AI23" s="185"/>
      <c r="AJ23" s="185"/>
      <c r="AK23" s="185"/>
      <c r="AL23" s="185"/>
      <c r="AM23" s="185"/>
      <c r="AN23" s="185"/>
      <c r="AO23" s="185"/>
      <c r="AP23" s="243"/>
    </row>
    <row r="24" spans="2:42" ht="14.25" customHeight="1" x14ac:dyDescent="0.35">
      <c r="B24" s="177" t="s">
        <v>47</v>
      </c>
      <c r="C24" s="173"/>
      <c r="D24" s="173"/>
      <c r="E24" s="178"/>
      <c r="F24" s="311" t="str">
        <f>IF(ISNA(HLOOKUP(F17,'2. LCC-kalkyl'!$I$55:$XFD$104,30,FALSE))=TRUE,"",IF(HLOOKUP(F17,'2. LCC-kalkyl'!$I$55:$XFD$104,30,FALSE)&gt;0,"Ja","Nej"))</f>
        <v/>
      </c>
      <c r="G24" s="311"/>
      <c r="H24" s="311"/>
      <c r="I24" s="311" t="str">
        <f>IF(ISNA(HLOOKUP(I17,'2. LCC-kalkyl'!$I$55:$XFD$104,30,FALSE))=TRUE,"",IF(HLOOKUP(I17,'2. LCC-kalkyl'!$I$55:$XFD$104,30,FALSE)&gt;0,"Ja","Nej"))</f>
        <v/>
      </c>
      <c r="J24" s="311"/>
      <c r="K24" s="311"/>
      <c r="L24" s="311" t="str">
        <f>IF(ISNA(HLOOKUP(L17,'2. LCC-kalkyl'!$I$55:$XFD$104,30,FALSE))=TRUE,"",IF(HLOOKUP(L17,'2. LCC-kalkyl'!$I$55:$XFD$104,30,FALSE)&gt;0,"Ja","Nej"))</f>
        <v/>
      </c>
      <c r="M24" s="311"/>
      <c r="N24" s="311"/>
      <c r="O24" s="311" t="str">
        <f>IF(ISNA(HLOOKUP(O17,'2. LCC-kalkyl'!$I$55:$XFD$104,30,FALSE))=TRUE,"",IF(HLOOKUP(O17,'2. LCC-kalkyl'!$I$55:$XFD$104,30,FALSE)&gt;0,"Ja","Nej"))</f>
        <v/>
      </c>
      <c r="P24" s="311"/>
      <c r="Q24" s="311"/>
      <c r="R24" s="311" t="str">
        <f>IF(ISNA(HLOOKUP(R17,'2. LCC-kalkyl'!$I$55:$XFD$104,30,FALSE))=TRUE,"",IF(HLOOKUP(R17,'2. LCC-kalkyl'!$I$55:$XFD$104,30,FALSE)&gt;0,"Ja","Nej"))</f>
        <v/>
      </c>
      <c r="S24" s="311"/>
      <c r="T24" s="312"/>
      <c r="U24" s="184"/>
      <c r="V24" s="189"/>
      <c r="X24" s="177" t="s">
        <v>47</v>
      </c>
      <c r="Y24" s="173"/>
      <c r="Z24" s="173"/>
      <c r="AA24" s="178"/>
      <c r="AB24" s="311" t="str">
        <f>IF(ISNA(HLOOKUP(AB17,'2. LCC-kalkyl'!$I$55:$XFD$104,30,FALSE))=TRUE,"",IF(HLOOKUP(AB17,'2. LCC-kalkyl'!$I$55:$XFD$104,30,FALSE)&gt;0,"Ja","Nej"))</f>
        <v/>
      </c>
      <c r="AC24" s="311"/>
      <c r="AD24" s="311"/>
      <c r="AE24" s="311" t="str">
        <f>IF(ISNA(HLOOKUP(AE17,'2. LCC-kalkyl'!$I$55:$XFD$104,30,FALSE))=TRUE,"",IF(HLOOKUP(AE17,'2. LCC-kalkyl'!$I$55:$XFD$104,30,FALSE)&gt;0,"Ja","Nej"))</f>
        <v/>
      </c>
      <c r="AF24" s="311"/>
      <c r="AG24" s="311"/>
      <c r="AH24" s="311" t="str">
        <f>IF(ISNA(HLOOKUP(AH17,'2. LCC-kalkyl'!$I$55:$XFD$104,30,FALSE))=TRUE,"",IF(HLOOKUP(AH17,'2. LCC-kalkyl'!$I$55:$XFD$104,30,FALSE)&gt;0,"Ja","Nej"))</f>
        <v/>
      </c>
      <c r="AI24" s="311"/>
      <c r="AJ24" s="311"/>
      <c r="AK24" s="311" t="str">
        <f>IF(ISNA(HLOOKUP(AK17,'2. LCC-kalkyl'!$I$55:$XFD$104,30,FALSE))=TRUE,"",IF(HLOOKUP(AK17,'2. LCC-kalkyl'!$I$55:$XFD$104,30,FALSE)&gt;0,"Ja","Nej"))</f>
        <v/>
      </c>
      <c r="AL24" s="311"/>
      <c r="AM24" s="311"/>
      <c r="AN24" s="311" t="str">
        <f>IF(ISNA(HLOOKUP(AN17,'2. LCC-kalkyl'!$I$55:$XFD$104,30,FALSE))=TRUE,"",IF(HLOOKUP(AN17,'2. LCC-kalkyl'!$I$55:$XFD$104,30,FALSE)&gt;0,"Ja","Nej"))</f>
        <v/>
      </c>
      <c r="AO24" s="311"/>
      <c r="AP24" s="312"/>
    </row>
    <row r="25" spans="2:42" ht="12.75" customHeight="1" x14ac:dyDescent="0.35">
      <c r="B25" s="168"/>
      <c r="E25" s="178"/>
      <c r="F25" s="178"/>
      <c r="G25" s="178"/>
      <c r="H25" s="178"/>
      <c r="I25" s="178"/>
      <c r="T25" s="169"/>
      <c r="U25" s="184"/>
      <c r="X25" s="168"/>
      <c r="AA25" s="178"/>
      <c r="AB25" s="178"/>
      <c r="AC25" s="178"/>
      <c r="AD25" s="178"/>
      <c r="AE25" s="178"/>
      <c r="AP25" s="169"/>
    </row>
    <row r="26" spans="2:42" ht="14.5" x14ac:dyDescent="0.35">
      <c r="B26" s="177" t="s">
        <v>217</v>
      </c>
      <c r="C26" s="173"/>
      <c r="D26" s="173"/>
      <c r="E26" s="173"/>
      <c r="F26" s="309" t="str">
        <f>F16</f>
        <v/>
      </c>
      <c r="G26" s="309"/>
      <c r="H26" s="309"/>
      <c r="I26" s="309" t="str">
        <f t="shared" ref="I26" si="1">I16</f>
        <v/>
      </c>
      <c r="J26" s="309"/>
      <c r="K26" s="309"/>
      <c r="L26" s="309" t="str">
        <f t="shared" ref="L26" si="2">L16</f>
        <v/>
      </c>
      <c r="M26" s="309"/>
      <c r="N26" s="309"/>
      <c r="O26" s="309" t="str">
        <f t="shared" ref="O26" si="3">O16</f>
        <v/>
      </c>
      <c r="P26" s="309"/>
      <c r="Q26" s="309"/>
      <c r="R26" s="309" t="str">
        <f t="shared" ref="R26" si="4">R16</f>
        <v/>
      </c>
      <c r="S26" s="309"/>
      <c r="T26" s="310"/>
      <c r="U26" s="184"/>
      <c r="V26" s="179"/>
      <c r="X26" s="177" t="s">
        <v>77</v>
      </c>
      <c r="Y26" s="173"/>
      <c r="Z26" s="173"/>
      <c r="AA26" s="173"/>
      <c r="AB26" s="309" t="str">
        <f>AB16</f>
        <v/>
      </c>
      <c r="AC26" s="309"/>
      <c r="AD26" s="309"/>
      <c r="AE26" s="309" t="str">
        <f t="shared" ref="AE26" si="5">AE16</f>
        <v/>
      </c>
      <c r="AF26" s="309"/>
      <c r="AG26" s="309"/>
      <c r="AH26" s="309" t="str">
        <f t="shared" ref="AH26" si="6">AH16</f>
        <v/>
      </c>
      <c r="AI26" s="309"/>
      <c r="AJ26" s="309"/>
      <c r="AK26" s="309" t="str">
        <f t="shared" ref="AK26" si="7">AK16</f>
        <v/>
      </c>
      <c r="AL26" s="309"/>
      <c r="AM26" s="309"/>
      <c r="AN26" s="309" t="str">
        <f t="shared" ref="AN26" si="8">AN16</f>
        <v/>
      </c>
      <c r="AO26" s="309"/>
      <c r="AP26" s="310"/>
    </row>
    <row r="27" spans="2:42" ht="14.5" x14ac:dyDescent="0.35">
      <c r="B27" s="177" t="s">
        <v>78</v>
      </c>
      <c r="C27" s="173"/>
      <c r="D27" s="173"/>
      <c r="E27" s="190" t="s">
        <v>79</v>
      </c>
      <c r="F27" s="307" t="str">
        <f>IF(ISNA(HLOOKUP(F17,'2. LCC-kalkyl'!$I$55:$XFD$104,32,FALSE)) = TRUE, "",HLOOKUP(F17,'2. LCC-kalkyl'!$I$55:$XFD$104,32,FALSE))</f>
        <v/>
      </c>
      <c r="G27" s="307"/>
      <c r="H27" s="307"/>
      <c r="I27" s="307" t="str">
        <f>IF(ISNA(HLOOKUP(I17,'2. LCC-kalkyl'!$I$55:$XFD$104,32,FALSE)) = TRUE, "",HLOOKUP(I17,'2. LCC-kalkyl'!$I$55:$XFD$104,32,FALSE))</f>
        <v/>
      </c>
      <c r="J27" s="307"/>
      <c r="K27" s="307"/>
      <c r="L27" s="307" t="str">
        <f>IF(ISNA(HLOOKUP(L17,'2. LCC-kalkyl'!$I$55:$XFD$104,32,FALSE)) = TRUE, "",HLOOKUP(L17,'2. LCC-kalkyl'!$I$55:$XFD$104,32,FALSE))</f>
        <v/>
      </c>
      <c r="M27" s="307"/>
      <c r="N27" s="307"/>
      <c r="O27" s="307" t="str">
        <f>IF(ISNA(HLOOKUP(O17,'2. LCC-kalkyl'!$I$55:$XFD$104,32,FALSE)) = TRUE, "",HLOOKUP(O17,'2. LCC-kalkyl'!$I$55:$XFD$104,32,FALSE))</f>
        <v/>
      </c>
      <c r="P27" s="307"/>
      <c r="Q27" s="307"/>
      <c r="R27" s="307" t="str">
        <f>IF(ISNA(HLOOKUP(R17,'2. LCC-kalkyl'!$I$55:$XFD$104,32,FALSE)) = TRUE, "",HLOOKUP(R17,'2. LCC-kalkyl'!$I$55:$XFD$104,32,FALSE))</f>
        <v/>
      </c>
      <c r="S27" s="307"/>
      <c r="T27" s="308"/>
      <c r="U27" s="191"/>
      <c r="V27" s="191"/>
      <c r="X27" s="177" t="s">
        <v>78</v>
      </c>
      <c r="Y27" s="173"/>
      <c r="Z27" s="173"/>
      <c r="AA27" s="190" t="s">
        <v>79</v>
      </c>
      <c r="AB27" s="307" t="str">
        <f>IF(ISNA(HLOOKUP(AB17,'2. LCC-kalkyl'!$I$55:$XFD$104,32,FALSE)) = TRUE, "",HLOOKUP(AB17,'2. LCC-kalkyl'!$I$55:$XFD$104,32,FALSE))</f>
        <v/>
      </c>
      <c r="AC27" s="307"/>
      <c r="AD27" s="307"/>
      <c r="AE27" s="307" t="str">
        <f>IF(ISNA(HLOOKUP(AE17,'2. LCC-kalkyl'!$I$55:$XFD$104,32,FALSE)) = TRUE, "",HLOOKUP(AE17,'2. LCC-kalkyl'!$I$55:$XFD$104,32,FALSE))</f>
        <v/>
      </c>
      <c r="AF27" s="307"/>
      <c r="AG27" s="307"/>
      <c r="AH27" s="307" t="str">
        <f>IF(ISNA(HLOOKUP(AH17,'2. LCC-kalkyl'!$I$55:$XFD$104,32,FALSE)) = TRUE, "",HLOOKUP(AH17,'2. LCC-kalkyl'!$I$55:$XFD$104,32,FALSE))</f>
        <v/>
      </c>
      <c r="AI27" s="307"/>
      <c r="AJ27" s="307"/>
      <c r="AK27" s="307" t="str">
        <f>IF(ISNA(HLOOKUP(AK17,'2. LCC-kalkyl'!$I$55:$XFD$104,32,FALSE)) = TRUE, "",HLOOKUP(AK17,'2. LCC-kalkyl'!$I$55:$XFD$104,32,FALSE))</f>
        <v/>
      </c>
      <c r="AL27" s="307"/>
      <c r="AM27" s="307"/>
      <c r="AN27" s="307" t="str">
        <f>IF(ISNA(HLOOKUP(AN17,'2. LCC-kalkyl'!$I$55:$XFD$104,32,FALSE)) = TRUE, "",HLOOKUP(AN17,'2. LCC-kalkyl'!$I$55:$XFD$104,32,FALSE))</f>
        <v/>
      </c>
      <c r="AO27" s="307"/>
      <c r="AP27" s="307"/>
    </row>
    <row r="28" spans="2:42" ht="14.5" x14ac:dyDescent="0.35">
      <c r="B28" s="177" t="s">
        <v>92</v>
      </c>
      <c r="C28" s="173"/>
      <c r="D28" s="173"/>
      <c r="E28" s="190" t="s">
        <v>216</v>
      </c>
      <c r="F28" s="307" t="str">
        <f>IF(ISNA(HLOOKUP(F17,'2. LCC-kalkyl'!$I$55:$XFD$104,6,FALSE)) = TRUE, "",HLOOKUP(F17,'2. LCC-kalkyl'!$I$55:$XFD$104,6,FALSE))</f>
        <v/>
      </c>
      <c r="G28" s="307"/>
      <c r="H28" s="307"/>
      <c r="I28" s="307" t="str">
        <f>IF(ISNA(HLOOKUP(I17,'2. LCC-kalkyl'!$I$55:$XFD$104,6,FALSE)) = TRUE, "",HLOOKUP(I17,'2. LCC-kalkyl'!$I$55:$XFD$104,6,FALSE))</f>
        <v/>
      </c>
      <c r="J28" s="307"/>
      <c r="K28" s="307"/>
      <c r="L28" s="307" t="str">
        <f>IF(ISNA(HLOOKUP(L17,'2. LCC-kalkyl'!$I$55:$XFD$104,6,FALSE)) = TRUE, "",HLOOKUP(L17,'2. LCC-kalkyl'!$I$55:$XFD$104,6,FALSE))</f>
        <v/>
      </c>
      <c r="M28" s="307"/>
      <c r="N28" s="307"/>
      <c r="O28" s="307" t="str">
        <f>IF(ISNA(HLOOKUP(O17,'2. LCC-kalkyl'!$I$55:$XFD$104,6,FALSE)) = TRUE, "",HLOOKUP(O17,'2. LCC-kalkyl'!$I$55:$XFD$104,6,FALSE))</f>
        <v/>
      </c>
      <c r="P28" s="307"/>
      <c r="Q28" s="307"/>
      <c r="R28" s="307" t="str">
        <f>IF(ISNA(HLOOKUP(R17,'2. LCC-kalkyl'!$I$55:$XFD$104,6,FALSE)) = TRUE, "",HLOOKUP(R17,'2. LCC-kalkyl'!$I$55:$XFD$104,6,FALSE))</f>
        <v/>
      </c>
      <c r="S28" s="307"/>
      <c r="T28" s="308"/>
      <c r="U28" s="191"/>
      <c r="V28" s="191"/>
      <c r="X28" s="177" t="s">
        <v>92</v>
      </c>
      <c r="Y28" s="173"/>
      <c r="Z28" s="173"/>
      <c r="AA28" s="190" t="s">
        <v>229</v>
      </c>
      <c r="AB28" s="307" t="str">
        <f>IF(ISNA(HLOOKUP(AB17,'2. LCC-kalkyl'!$I$55:$XFD$104,6,FALSE)) = TRUE, "",HLOOKUP(AB17,'2. LCC-kalkyl'!$I$55:$XFD$104,6,FALSE))</f>
        <v/>
      </c>
      <c r="AC28" s="307"/>
      <c r="AD28" s="307"/>
      <c r="AE28" s="307" t="str">
        <f>IF(ISNA(HLOOKUP(AE17,'2. LCC-kalkyl'!$I$55:$XFD$104,6,FALSE)) = TRUE, "",HLOOKUP(AE17,'2. LCC-kalkyl'!$I$55:$XFD$104,6,FALSE))</f>
        <v/>
      </c>
      <c r="AF28" s="307"/>
      <c r="AG28" s="307"/>
      <c r="AH28" s="307" t="str">
        <f>IF(ISNA(HLOOKUP(AH17,'2. LCC-kalkyl'!$I$55:$XFD$104,6,FALSE)) = TRUE, "",HLOOKUP(AH17,'2. LCC-kalkyl'!$I$55:$XFD$104,6,FALSE))</f>
        <v/>
      </c>
      <c r="AI28" s="307"/>
      <c r="AJ28" s="307"/>
      <c r="AK28" s="307" t="str">
        <f>IF(ISNA(HLOOKUP(AK17,'2. LCC-kalkyl'!$I$55:$XFD$104,6,FALSE)) = TRUE, "",HLOOKUP(AK17,'2. LCC-kalkyl'!$I$55:$XFD$104,6,FALSE))</f>
        <v/>
      </c>
      <c r="AL28" s="307"/>
      <c r="AM28" s="307"/>
      <c r="AN28" s="307" t="str">
        <f>IF(ISNA(HLOOKUP(AN17,'2. LCC-kalkyl'!$I$55:$XFD$104,6,FALSE)) = TRUE, "",HLOOKUP(AN17,'2. LCC-kalkyl'!$I$55:$XFD$104,6,FALSE))</f>
        <v/>
      </c>
      <c r="AO28" s="307"/>
      <c r="AP28" s="308"/>
    </row>
    <row r="29" spans="2:42" x14ac:dyDescent="0.3">
      <c r="B29" s="168"/>
      <c r="T29" s="169"/>
      <c r="X29" s="168"/>
      <c r="AP29" s="169"/>
    </row>
    <row r="30" spans="2:42" x14ac:dyDescent="0.3">
      <c r="B30" s="168"/>
      <c r="T30" s="169"/>
      <c r="X30" s="168"/>
      <c r="AP30" s="169"/>
    </row>
    <row r="31" spans="2:42" x14ac:dyDescent="0.3">
      <c r="B31" s="168"/>
      <c r="T31" s="169"/>
      <c r="X31" s="168"/>
      <c r="AP31" s="169"/>
    </row>
    <row r="32" spans="2:42" x14ac:dyDescent="0.3">
      <c r="B32" s="168"/>
      <c r="T32" s="169"/>
      <c r="X32" s="168"/>
      <c r="AP32" s="169"/>
    </row>
    <row r="33" spans="2:42" x14ac:dyDescent="0.3">
      <c r="B33" s="168"/>
      <c r="T33" s="169"/>
      <c r="X33" s="168"/>
      <c r="AP33" s="169"/>
    </row>
    <row r="34" spans="2:42" x14ac:dyDescent="0.3">
      <c r="B34" s="168"/>
      <c r="T34" s="169"/>
      <c r="X34" s="168"/>
      <c r="AP34" s="169"/>
    </row>
    <row r="35" spans="2:42" x14ac:dyDescent="0.3">
      <c r="B35" s="168"/>
      <c r="T35" s="169"/>
      <c r="X35" s="168"/>
      <c r="AP35" s="169"/>
    </row>
    <row r="36" spans="2:42" x14ac:dyDescent="0.3">
      <c r="B36" s="168"/>
      <c r="T36" s="169"/>
      <c r="X36" s="168"/>
      <c r="AP36" s="169"/>
    </row>
    <row r="37" spans="2:42" x14ac:dyDescent="0.3">
      <c r="B37" s="168"/>
      <c r="T37" s="169"/>
      <c r="X37" s="168"/>
      <c r="AP37" s="169"/>
    </row>
    <row r="38" spans="2:42" x14ac:dyDescent="0.3">
      <c r="B38" s="168"/>
      <c r="T38" s="169"/>
      <c r="X38" s="168"/>
      <c r="AP38" s="169"/>
    </row>
    <row r="39" spans="2:42" x14ac:dyDescent="0.3">
      <c r="B39" s="168"/>
      <c r="T39" s="169"/>
      <c r="X39" s="168"/>
      <c r="AP39" s="169"/>
    </row>
    <row r="40" spans="2:42" x14ac:dyDescent="0.3">
      <c r="B40" s="168"/>
      <c r="T40" s="169"/>
      <c r="X40" s="168"/>
      <c r="AP40" s="169"/>
    </row>
    <row r="41" spans="2:42" x14ac:dyDescent="0.3">
      <c r="B41" s="168"/>
      <c r="T41" s="169"/>
      <c r="X41" s="168"/>
      <c r="AP41" s="169"/>
    </row>
    <row r="42" spans="2:42" x14ac:dyDescent="0.3">
      <c r="B42" s="168"/>
      <c r="T42" s="169"/>
      <c r="X42" s="168"/>
      <c r="AP42" s="169"/>
    </row>
    <row r="43" spans="2:42" x14ac:dyDescent="0.3">
      <c r="B43" s="168"/>
      <c r="T43" s="169"/>
      <c r="X43" s="168"/>
      <c r="AP43" s="169"/>
    </row>
    <row r="44" spans="2:42" x14ac:dyDescent="0.3">
      <c r="B44" s="168"/>
      <c r="T44" s="169"/>
      <c r="X44" s="168"/>
      <c r="AP44" s="169"/>
    </row>
    <row r="45" spans="2:42" x14ac:dyDescent="0.3">
      <c r="B45" s="168"/>
      <c r="T45" s="169"/>
      <c r="X45" s="168"/>
      <c r="AP45" s="169"/>
    </row>
    <row r="46" spans="2:42" x14ac:dyDescent="0.3">
      <c r="B46" s="168"/>
      <c r="T46" s="169"/>
      <c r="X46" s="168"/>
      <c r="AP46" s="169"/>
    </row>
    <row r="47" spans="2:42" x14ac:dyDescent="0.3">
      <c r="B47" s="168"/>
      <c r="T47" s="169"/>
      <c r="X47" s="168"/>
      <c r="AP47" s="169"/>
    </row>
    <row r="48" spans="2:42" x14ac:dyDescent="0.3">
      <c r="B48" s="168"/>
      <c r="T48" s="169"/>
      <c r="X48" s="168"/>
      <c r="AP48" s="169"/>
    </row>
    <row r="49" spans="2:42" x14ac:dyDescent="0.3">
      <c r="B49" s="168"/>
      <c r="T49" s="169"/>
      <c r="X49" s="168"/>
      <c r="AP49" s="169"/>
    </row>
    <row r="50" spans="2:42" x14ac:dyDescent="0.3">
      <c r="B50" s="168"/>
      <c r="T50" s="169"/>
      <c r="X50" s="168"/>
      <c r="AP50" s="169"/>
    </row>
    <row r="51" spans="2:42" x14ac:dyDescent="0.3">
      <c r="B51" s="168"/>
      <c r="T51" s="169"/>
      <c r="X51" s="168"/>
      <c r="AP51" s="169"/>
    </row>
    <row r="52" spans="2:42" x14ac:dyDescent="0.3">
      <c r="B52" s="168"/>
      <c r="T52" s="169"/>
      <c r="X52" s="168"/>
      <c r="AP52" s="169"/>
    </row>
    <row r="53" spans="2:42" ht="14.5" x14ac:dyDescent="0.35">
      <c r="B53" s="168"/>
      <c r="F53" s="309"/>
      <c r="G53" s="309"/>
      <c r="H53" s="309"/>
      <c r="I53" s="309"/>
      <c r="J53" s="309"/>
      <c r="K53" s="309"/>
      <c r="L53" s="309"/>
      <c r="M53" s="309"/>
      <c r="N53" s="309"/>
      <c r="O53" s="309"/>
      <c r="P53" s="309"/>
      <c r="Q53" s="309"/>
      <c r="R53" s="309"/>
      <c r="S53" s="309"/>
      <c r="T53" s="310"/>
      <c r="U53" s="179"/>
      <c r="V53" s="179"/>
      <c r="X53" s="168"/>
      <c r="AB53" s="309"/>
      <c r="AC53" s="309"/>
      <c r="AD53" s="309"/>
      <c r="AE53" s="309"/>
      <c r="AF53" s="309"/>
      <c r="AG53" s="309"/>
      <c r="AH53" s="309"/>
      <c r="AI53" s="309"/>
      <c r="AJ53" s="309"/>
      <c r="AK53" s="309"/>
      <c r="AL53" s="309"/>
      <c r="AM53" s="309"/>
      <c r="AN53" s="309"/>
      <c r="AO53" s="309"/>
      <c r="AP53" s="310"/>
    </row>
    <row r="54" spans="2:42" x14ac:dyDescent="0.3">
      <c r="B54" s="168"/>
      <c r="T54" s="169"/>
      <c r="X54" s="168"/>
      <c r="AP54" s="169"/>
    </row>
    <row r="55" spans="2:42" x14ac:dyDescent="0.3">
      <c r="B55" s="168"/>
      <c r="T55" s="169"/>
      <c r="X55" s="168"/>
      <c r="AP55" s="169"/>
    </row>
    <row r="56" spans="2:42" x14ac:dyDescent="0.3">
      <c r="B56" s="168"/>
      <c r="T56" s="169"/>
      <c r="X56" s="168"/>
      <c r="AB56" s="192"/>
      <c r="AP56" s="169"/>
    </row>
    <row r="57" spans="2:42" x14ac:dyDescent="0.3">
      <c r="B57" s="168"/>
      <c r="T57" s="169"/>
      <c r="X57" s="168"/>
      <c r="AP57" s="169"/>
    </row>
    <row r="58" spans="2:42" x14ac:dyDescent="0.3">
      <c r="B58" s="168"/>
      <c r="T58" s="169"/>
      <c r="X58" s="168"/>
      <c r="AP58" s="169"/>
    </row>
    <row r="59" spans="2:42" x14ac:dyDescent="0.3">
      <c r="B59" s="168"/>
      <c r="T59" s="169"/>
      <c r="X59" s="168"/>
      <c r="AP59" s="169"/>
    </row>
    <row r="60" spans="2:42" x14ac:dyDescent="0.3">
      <c r="B60" s="168"/>
      <c r="T60" s="169"/>
      <c r="X60" s="168"/>
      <c r="AP60" s="169"/>
    </row>
    <row r="61" spans="2:42" x14ac:dyDescent="0.3">
      <c r="B61" s="168"/>
      <c r="T61" s="169"/>
      <c r="X61" s="168"/>
      <c r="AP61" s="169"/>
    </row>
    <row r="62" spans="2:42" x14ac:dyDescent="0.3">
      <c r="B62" s="168"/>
      <c r="T62" s="169"/>
      <c r="X62" s="168"/>
      <c r="AP62" s="169"/>
    </row>
    <row r="63" spans="2:42" x14ac:dyDescent="0.3">
      <c r="B63" s="168"/>
      <c r="T63" s="169"/>
      <c r="X63" s="168"/>
      <c r="AP63" s="169"/>
    </row>
    <row r="64" spans="2:42" x14ac:dyDescent="0.3">
      <c r="B64" s="168"/>
      <c r="T64" s="169"/>
      <c r="X64" s="168"/>
      <c r="AP64" s="169"/>
    </row>
    <row r="65" spans="2:42" x14ac:dyDescent="0.3">
      <c r="B65" s="168"/>
      <c r="T65" s="169"/>
      <c r="X65" s="168"/>
      <c r="AP65" s="169"/>
    </row>
    <row r="66" spans="2:42" x14ac:dyDescent="0.3">
      <c r="B66" s="168"/>
      <c r="T66" s="169"/>
      <c r="X66" s="168"/>
      <c r="AP66" s="169"/>
    </row>
    <row r="67" spans="2:42" x14ac:dyDescent="0.3">
      <c r="B67" s="168"/>
      <c r="T67" s="169"/>
      <c r="X67" s="168"/>
      <c r="AP67" s="169"/>
    </row>
    <row r="68" spans="2:42" x14ac:dyDescent="0.3">
      <c r="B68" s="168"/>
      <c r="T68" s="169"/>
      <c r="X68" s="168"/>
      <c r="AP68" s="169"/>
    </row>
    <row r="69" spans="2:42" x14ac:dyDescent="0.3">
      <c r="B69" s="168"/>
      <c r="T69" s="169"/>
      <c r="X69" s="168"/>
      <c r="AP69" s="169"/>
    </row>
    <row r="70" spans="2:42" x14ac:dyDescent="0.3">
      <c r="B70" s="168"/>
      <c r="T70" s="169"/>
      <c r="X70" s="168"/>
      <c r="AP70" s="169"/>
    </row>
    <row r="71" spans="2:42" x14ac:dyDescent="0.3">
      <c r="B71" s="168"/>
      <c r="T71" s="169"/>
      <c r="X71" s="168"/>
      <c r="AP71" s="169"/>
    </row>
    <row r="72" spans="2:42" x14ac:dyDescent="0.3">
      <c r="B72" s="168"/>
      <c r="T72" s="169"/>
      <c r="X72" s="168"/>
      <c r="AP72" s="169"/>
    </row>
    <row r="73" spans="2:42" x14ac:dyDescent="0.3">
      <c r="B73" s="168"/>
      <c r="T73" s="169"/>
      <c r="X73" s="168"/>
      <c r="AP73" s="169"/>
    </row>
    <row r="74" spans="2:42" x14ac:dyDescent="0.3">
      <c r="B74" s="168"/>
      <c r="T74" s="169"/>
      <c r="X74" s="168"/>
      <c r="AP74" s="169"/>
    </row>
    <row r="75" spans="2:42" x14ac:dyDescent="0.3">
      <c r="B75" s="168"/>
      <c r="T75" s="169"/>
      <c r="X75" s="168"/>
      <c r="AP75" s="169"/>
    </row>
    <row r="76" spans="2:42" x14ac:dyDescent="0.3">
      <c r="B76" s="168"/>
      <c r="T76" s="169"/>
      <c r="X76" s="168"/>
      <c r="AP76" s="169"/>
    </row>
    <row r="77" spans="2:42" x14ac:dyDescent="0.3">
      <c r="B77" s="168"/>
      <c r="T77" s="169"/>
      <c r="X77" s="168"/>
      <c r="AP77" s="169"/>
    </row>
    <row r="78" spans="2:42" x14ac:dyDescent="0.3">
      <c r="B78" s="168"/>
      <c r="T78" s="169"/>
      <c r="X78" s="168"/>
      <c r="AP78" s="169"/>
    </row>
    <row r="79" spans="2:42" x14ac:dyDescent="0.3">
      <c r="B79" s="168"/>
      <c r="T79" s="169"/>
      <c r="X79" s="168"/>
      <c r="AP79" s="169"/>
    </row>
    <row r="80" spans="2:42" ht="13.5" thickBot="1" x14ac:dyDescent="0.35">
      <c r="B80" s="193"/>
      <c r="C80" s="194"/>
      <c r="D80" s="194"/>
      <c r="E80" s="194"/>
      <c r="F80" s="194"/>
      <c r="G80" s="194"/>
      <c r="H80" s="194"/>
      <c r="I80" s="194"/>
      <c r="J80" s="194"/>
      <c r="K80" s="194"/>
      <c r="L80" s="194"/>
      <c r="M80" s="194"/>
      <c r="N80" s="194"/>
      <c r="O80" s="194"/>
      <c r="P80" s="194"/>
      <c r="Q80" s="194"/>
      <c r="R80" s="194"/>
      <c r="S80" s="194"/>
      <c r="T80" s="195"/>
      <c r="X80" s="193"/>
      <c r="Y80" s="194"/>
      <c r="Z80" s="194"/>
      <c r="AA80" s="194"/>
      <c r="AB80" s="194"/>
      <c r="AC80" s="194"/>
      <c r="AD80" s="194"/>
      <c r="AE80" s="194"/>
      <c r="AF80" s="194"/>
      <c r="AG80" s="194"/>
      <c r="AH80" s="194"/>
      <c r="AI80" s="194"/>
      <c r="AJ80" s="194"/>
      <c r="AK80" s="194"/>
      <c r="AL80" s="194"/>
      <c r="AM80" s="194"/>
      <c r="AN80" s="194"/>
      <c r="AO80" s="194"/>
      <c r="AP80" s="195"/>
    </row>
  </sheetData>
  <sheetProtection algorithmName="SHA-512" hashValue="tdYaYSL1/2IbY3XkrMjGmEeLrfEBrYq6I+VymOu1h0O4KpyGnEVo9NXz3YlGz/e3/thglIGhX7kAbCpA3cI7wQ==" saltValue="IDWbEBqAhlcGwulRywbprg==" spinCount="100000" sheet="1" objects="1" scenarios="1"/>
  <mergeCells count="141">
    <mergeCell ref="R23:T23"/>
    <mergeCell ref="B6:C6"/>
    <mergeCell ref="D6:F6"/>
    <mergeCell ref="B12:C12"/>
    <mergeCell ref="D12:I12"/>
    <mergeCell ref="X12:Y12"/>
    <mergeCell ref="O6:R6"/>
    <mergeCell ref="G6:K6"/>
    <mergeCell ref="L6:N6"/>
    <mergeCell ref="S6:V6"/>
    <mergeCell ref="Z12:AE12"/>
    <mergeCell ref="B14:D14"/>
    <mergeCell ref="X14:Z14"/>
    <mergeCell ref="B10:C10"/>
    <mergeCell ref="D10:I10"/>
    <mergeCell ref="X10:Y10"/>
    <mergeCell ref="Z10:AE10"/>
    <mergeCell ref="B11:C11"/>
    <mergeCell ref="D11:I11"/>
    <mergeCell ref="X11:Y11"/>
    <mergeCell ref="Z11:AE11"/>
    <mergeCell ref="AE16:AG16"/>
    <mergeCell ref="AH16:AJ16"/>
    <mergeCell ref="AK16:AM16"/>
    <mergeCell ref="AN16:AP16"/>
    <mergeCell ref="F17:H17"/>
    <mergeCell ref="I17:K17"/>
    <mergeCell ref="L17:N17"/>
    <mergeCell ref="O17:Q17"/>
    <mergeCell ref="R17:T17"/>
    <mergeCell ref="AB17:AD17"/>
    <mergeCell ref="F16:H16"/>
    <mergeCell ref="I16:K16"/>
    <mergeCell ref="L16:N16"/>
    <mergeCell ref="O16:Q16"/>
    <mergeCell ref="R16:T16"/>
    <mergeCell ref="AB16:AD16"/>
    <mergeCell ref="AE17:AG17"/>
    <mergeCell ref="AH17:AJ17"/>
    <mergeCell ref="AK17:AM17"/>
    <mergeCell ref="AN17:AP17"/>
    <mergeCell ref="AH20:AJ20"/>
    <mergeCell ref="AK20:AM20"/>
    <mergeCell ref="AN18:AP18"/>
    <mergeCell ref="F19:H19"/>
    <mergeCell ref="I19:K19"/>
    <mergeCell ref="L19:N19"/>
    <mergeCell ref="O19:Q19"/>
    <mergeCell ref="R19:T19"/>
    <mergeCell ref="AB19:AD19"/>
    <mergeCell ref="AE19:AG19"/>
    <mergeCell ref="AH19:AJ19"/>
    <mergeCell ref="AK19:AM19"/>
    <mergeCell ref="AN19:AP19"/>
    <mergeCell ref="F18:H18"/>
    <mergeCell ref="I18:K18"/>
    <mergeCell ref="L18:N18"/>
    <mergeCell ref="O18:Q18"/>
    <mergeCell ref="R18:T18"/>
    <mergeCell ref="AB18:AD18"/>
    <mergeCell ref="AE18:AG18"/>
    <mergeCell ref="AH18:AJ18"/>
    <mergeCell ref="AK18:AM18"/>
    <mergeCell ref="O24:Q24"/>
    <mergeCell ref="R24:T24"/>
    <mergeCell ref="AB24:AD24"/>
    <mergeCell ref="AE24:AG24"/>
    <mergeCell ref="AH24:AJ24"/>
    <mergeCell ref="AK24:AM24"/>
    <mergeCell ref="AN20:AP20"/>
    <mergeCell ref="F21:H21"/>
    <mergeCell ref="I21:K21"/>
    <mergeCell ref="L21:N21"/>
    <mergeCell ref="O21:Q21"/>
    <mergeCell ref="R21:T21"/>
    <mergeCell ref="AB21:AD21"/>
    <mergeCell ref="AE21:AG21"/>
    <mergeCell ref="AH21:AJ21"/>
    <mergeCell ref="AK21:AM21"/>
    <mergeCell ref="AN21:AP21"/>
    <mergeCell ref="F20:H20"/>
    <mergeCell ref="I20:K20"/>
    <mergeCell ref="L20:N20"/>
    <mergeCell ref="O20:Q20"/>
    <mergeCell ref="R20:T20"/>
    <mergeCell ref="AB20:AD20"/>
    <mergeCell ref="AE20:AG20"/>
    <mergeCell ref="AN22:AP22"/>
    <mergeCell ref="F26:H26"/>
    <mergeCell ref="I26:K26"/>
    <mergeCell ref="L26:N26"/>
    <mergeCell ref="O26:Q26"/>
    <mergeCell ref="R26:T26"/>
    <mergeCell ref="AB26:AD26"/>
    <mergeCell ref="AE26:AG26"/>
    <mergeCell ref="AH26:AJ26"/>
    <mergeCell ref="AK26:AM26"/>
    <mergeCell ref="AN26:AP26"/>
    <mergeCell ref="F22:H22"/>
    <mergeCell ref="I22:K22"/>
    <mergeCell ref="L22:N22"/>
    <mergeCell ref="O22:Q22"/>
    <mergeCell ref="R22:T22"/>
    <mergeCell ref="AB22:AD22"/>
    <mergeCell ref="AE22:AG22"/>
    <mergeCell ref="AH22:AJ22"/>
    <mergeCell ref="AK22:AM22"/>
    <mergeCell ref="AN24:AP24"/>
    <mergeCell ref="F24:H24"/>
    <mergeCell ref="I24:K24"/>
    <mergeCell ref="L24:N24"/>
    <mergeCell ref="AE53:AG53"/>
    <mergeCell ref="AH53:AJ53"/>
    <mergeCell ref="AK53:AM53"/>
    <mergeCell ref="AN53:AP53"/>
    <mergeCell ref="AE28:AG28"/>
    <mergeCell ref="AH28:AJ28"/>
    <mergeCell ref="AK28:AM28"/>
    <mergeCell ref="AN28:AP28"/>
    <mergeCell ref="F53:H53"/>
    <mergeCell ref="I53:K53"/>
    <mergeCell ref="L53:N53"/>
    <mergeCell ref="O53:Q53"/>
    <mergeCell ref="R53:T53"/>
    <mergeCell ref="AB53:AD53"/>
    <mergeCell ref="AN27:AP27"/>
    <mergeCell ref="I27:K27"/>
    <mergeCell ref="L27:N27"/>
    <mergeCell ref="O27:Q27"/>
    <mergeCell ref="R27:T27"/>
    <mergeCell ref="AE27:AG27"/>
    <mergeCell ref="AH27:AJ27"/>
    <mergeCell ref="AK27:AM27"/>
    <mergeCell ref="F28:H28"/>
    <mergeCell ref="I28:K28"/>
    <mergeCell ref="L28:N28"/>
    <mergeCell ref="O28:Q28"/>
    <mergeCell ref="R28:T28"/>
    <mergeCell ref="AB28:AD28"/>
    <mergeCell ref="F27:H27"/>
    <mergeCell ref="AB27:AD27"/>
  </mergeCells>
  <pageMargins left="0.25" right="0.25" top="0.75" bottom="0.75" header="0.3" footer="0.3"/>
  <pageSetup paperSize="9" scale="64" fitToHeight="0" orientation="portrait" r:id="rId1"/>
  <colBreaks count="1" manualBreakCount="1">
    <brk id="2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6B2879"/>
  </sheetPr>
  <dimension ref="A1:S53"/>
  <sheetViews>
    <sheetView zoomScale="80" zoomScaleNormal="80" workbookViewId="0">
      <selection activeCell="B10" sqref="B10:E12"/>
    </sheetView>
  </sheetViews>
  <sheetFormatPr defaultColWidth="9.1796875" defaultRowHeight="13" x14ac:dyDescent="0.3"/>
  <cols>
    <col min="1" max="7" width="8.26953125" style="119" customWidth="1"/>
    <col min="8" max="20" width="31" style="119" customWidth="1"/>
    <col min="21" max="39" width="8.26953125" style="119" customWidth="1"/>
    <col min="40" max="16384" width="9.1796875" style="119"/>
  </cols>
  <sheetData>
    <row r="1" spans="1:19" x14ac:dyDescent="0.3">
      <c r="A1" s="257" t="s">
        <v>251</v>
      </c>
    </row>
    <row r="2" spans="1:19" ht="33.5" x14ac:dyDescent="0.75">
      <c r="G2" s="68" t="str">
        <f>'1. Introduktion'!G2</f>
        <v>LCC-kalkyl för upphandling av utomhusbelysning</v>
      </c>
    </row>
    <row r="3" spans="1:19" x14ac:dyDescent="0.3">
      <c r="G3" s="119" t="str">
        <f>'1. Introduktion'!G3</f>
        <v>Version 3.0</v>
      </c>
    </row>
    <row r="4" spans="1:19" x14ac:dyDescent="0.3">
      <c r="G4" s="119" t="str">
        <f>'1. Introduktion'!G4</f>
        <v>Datum: 2024-12-04</v>
      </c>
    </row>
    <row r="6" spans="1:19" s="69" customFormat="1" ht="41.25" customHeight="1" x14ac:dyDescent="0.5">
      <c r="B6" s="264"/>
      <c r="C6" s="264"/>
      <c r="D6" s="264"/>
      <c r="E6" s="264"/>
      <c r="F6" s="264"/>
      <c r="G6" s="264"/>
      <c r="H6" s="264"/>
      <c r="I6" s="63"/>
      <c r="J6" s="46"/>
      <c r="K6" s="46"/>
      <c r="P6" s="325"/>
      <c r="Q6" s="325"/>
      <c r="R6" s="325"/>
      <c r="S6" s="325"/>
    </row>
    <row r="9" spans="1:19" ht="23.5" x14ac:dyDescent="0.55000000000000004">
      <c r="B9" s="240" t="s">
        <v>130</v>
      </c>
      <c r="C9" s="240"/>
      <c r="D9" s="240"/>
      <c r="E9" s="241"/>
      <c r="G9" s="196"/>
      <c r="H9" s="196"/>
      <c r="I9" s="196"/>
      <c r="J9" s="196"/>
      <c r="K9" s="196"/>
    </row>
    <row r="10" spans="1:19" ht="22.15" customHeight="1" x14ac:dyDescent="0.35">
      <c r="B10" s="332" t="s">
        <v>120</v>
      </c>
      <c r="C10" s="333"/>
      <c r="D10" s="333"/>
      <c r="E10" s="334"/>
      <c r="F10" s="120"/>
      <c r="G10" s="336" t="s">
        <v>211</v>
      </c>
      <c r="H10" s="336"/>
      <c r="I10" s="336"/>
      <c r="J10" s="336"/>
      <c r="K10" s="336"/>
    </row>
    <row r="11" spans="1:19" x14ac:dyDescent="0.3">
      <c r="B11" s="333"/>
      <c r="C11" s="333"/>
      <c r="D11" s="333"/>
      <c r="E11" s="334"/>
      <c r="F11" s="120"/>
      <c r="G11" s="197" t="s">
        <v>80</v>
      </c>
      <c r="H11" s="198" t="s">
        <v>81</v>
      </c>
      <c r="I11" s="198" t="s">
        <v>124</v>
      </c>
    </row>
    <row r="12" spans="1:19" ht="47.25" customHeight="1" x14ac:dyDescent="0.3">
      <c r="B12" s="333"/>
      <c r="C12" s="333"/>
      <c r="D12" s="333"/>
      <c r="E12" s="334"/>
      <c r="F12" s="120"/>
      <c r="G12" s="199" t="s">
        <v>59</v>
      </c>
      <c r="H12" s="200" t="s">
        <v>82</v>
      </c>
      <c r="I12" s="327" t="s">
        <v>242</v>
      </c>
      <c r="J12" s="327"/>
      <c r="K12" s="327"/>
    </row>
    <row r="13" spans="1:19" ht="160.5" customHeight="1" x14ac:dyDescent="0.3">
      <c r="B13" s="201"/>
      <c r="C13" s="123"/>
      <c r="D13" s="123"/>
      <c r="F13" s="120"/>
      <c r="G13" s="199" t="s">
        <v>60</v>
      </c>
      <c r="H13" s="200" t="s">
        <v>39</v>
      </c>
      <c r="I13" s="326" t="s">
        <v>264</v>
      </c>
      <c r="J13" s="326"/>
      <c r="K13" s="326"/>
    </row>
    <row r="14" spans="1:19" ht="25.5" customHeight="1" x14ac:dyDescent="0.3">
      <c r="F14" s="120"/>
      <c r="G14" s="202" t="s">
        <v>61</v>
      </c>
      <c r="H14" s="203" t="s">
        <v>13</v>
      </c>
      <c r="I14" s="331" t="s">
        <v>270</v>
      </c>
      <c r="J14" s="331"/>
      <c r="K14" s="331"/>
    </row>
    <row r="15" spans="1:19" x14ac:dyDescent="0.3">
      <c r="F15" s="120"/>
      <c r="G15" s="202" t="s">
        <v>62</v>
      </c>
      <c r="H15" s="203" t="s">
        <v>271</v>
      </c>
      <c r="I15" s="335" t="s">
        <v>272</v>
      </c>
      <c r="J15" s="335"/>
      <c r="K15" s="335"/>
    </row>
    <row r="16" spans="1:19" ht="31.15" customHeight="1" x14ac:dyDescent="0.3">
      <c r="F16" s="120"/>
      <c r="G16" s="199" t="s">
        <v>63</v>
      </c>
      <c r="H16" s="200" t="s">
        <v>227</v>
      </c>
      <c r="I16" s="326" t="s">
        <v>225</v>
      </c>
      <c r="J16" s="326"/>
      <c r="K16" s="326"/>
    </row>
    <row r="17" spans="2:11" ht="14.5" customHeight="1" x14ac:dyDescent="0.3">
      <c r="B17" s="204"/>
      <c r="F17" s="120"/>
      <c r="G17" s="199" t="s">
        <v>96</v>
      </c>
      <c r="H17" s="205" t="s">
        <v>140</v>
      </c>
      <c r="I17" s="335" t="s">
        <v>267</v>
      </c>
      <c r="J17" s="335"/>
      <c r="K17" s="335"/>
    </row>
    <row r="18" spans="2:11" ht="14.5" customHeight="1" x14ac:dyDescent="0.3">
      <c r="B18" s="204"/>
      <c r="F18" s="120"/>
      <c r="G18" s="199" t="s">
        <v>97</v>
      </c>
      <c r="H18" s="205" t="s">
        <v>106</v>
      </c>
      <c r="I18" s="326" t="s">
        <v>133</v>
      </c>
      <c r="J18" s="326"/>
      <c r="K18" s="326"/>
    </row>
    <row r="19" spans="2:11" ht="123" customHeight="1" x14ac:dyDescent="0.3">
      <c r="B19" s="122"/>
      <c r="C19" s="122"/>
      <c r="D19" s="122"/>
      <c r="F19" s="120"/>
      <c r="G19" s="199" t="s">
        <v>98</v>
      </c>
      <c r="H19" s="200" t="s">
        <v>107</v>
      </c>
      <c r="I19" s="326" t="s">
        <v>187</v>
      </c>
      <c r="J19" s="326"/>
      <c r="K19" s="326"/>
    </row>
    <row r="20" spans="2:11" ht="33" customHeight="1" x14ac:dyDescent="0.3">
      <c r="F20" s="120"/>
      <c r="G20" s="199" t="s">
        <v>164</v>
      </c>
      <c r="H20" s="200" t="s">
        <v>121</v>
      </c>
      <c r="I20" s="328" t="s">
        <v>188</v>
      </c>
      <c r="J20" s="328"/>
      <c r="K20" s="328"/>
    </row>
    <row r="21" spans="2:11" ht="16.5" customHeight="1" x14ac:dyDescent="0.35">
      <c r="B21" s="204"/>
      <c r="F21" s="120"/>
      <c r="G21" s="329" t="s">
        <v>212</v>
      </c>
      <c r="H21" s="330"/>
      <c r="I21" s="330"/>
      <c r="J21" s="206"/>
      <c r="K21" s="206"/>
    </row>
    <row r="22" spans="2:11" x14ac:dyDescent="0.3">
      <c r="F22" s="120"/>
      <c r="G22" s="199"/>
      <c r="H22" s="203" t="s">
        <v>42</v>
      </c>
      <c r="I22" s="203" t="s">
        <v>122</v>
      </c>
      <c r="J22" s="203"/>
      <c r="K22" s="203"/>
    </row>
    <row r="23" spans="2:11" ht="14.5" x14ac:dyDescent="0.35">
      <c r="F23" s="120"/>
      <c r="G23" s="329" t="s">
        <v>181</v>
      </c>
      <c r="H23" s="330"/>
      <c r="I23" s="330"/>
      <c r="J23" s="329"/>
      <c r="K23" s="330"/>
    </row>
    <row r="24" spans="2:11" x14ac:dyDescent="0.3">
      <c r="B24" s="122"/>
      <c r="F24" s="120"/>
      <c r="G24" s="199" t="s">
        <v>83</v>
      </c>
      <c r="H24" s="200" t="s">
        <v>118</v>
      </c>
      <c r="I24" s="327" t="s">
        <v>88</v>
      </c>
      <c r="J24" s="327"/>
      <c r="K24" s="327"/>
    </row>
    <row r="25" spans="2:11" ht="35.25" customHeight="1" x14ac:dyDescent="0.3">
      <c r="F25" s="120"/>
      <c r="G25" s="199" t="s">
        <v>84</v>
      </c>
      <c r="H25" s="207" t="s">
        <v>116</v>
      </c>
      <c r="I25" s="328" t="s">
        <v>89</v>
      </c>
      <c r="J25" s="328"/>
      <c r="K25" s="328"/>
    </row>
    <row r="26" spans="2:11" ht="55.9" customHeight="1" x14ac:dyDescent="0.3">
      <c r="F26" s="120"/>
      <c r="G26" s="199" t="s">
        <v>73</v>
      </c>
      <c r="H26" s="207" t="s">
        <v>43</v>
      </c>
      <c r="I26" s="331" t="s">
        <v>190</v>
      </c>
      <c r="J26" s="331"/>
      <c r="K26" s="331"/>
    </row>
    <row r="27" spans="2:11" ht="31.9" customHeight="1" x14ac:dyDescent="0.3">
      <c r="B27" s="122"/>
      <c r="F27" s="120"/>
      <c r="G27" s="199" t="s">
        <v>74</v>
      </c>
      <c r="H27" s="208" t="s">
        <v>153</v>
      </c>
      <c r="I27" s="331" t="s">
        <v>191</v>
      </c>
      <c r="J27" s="331"/>
      <c r="K27" s="331"/>
    </row>
    <row r="28" spans="2:11" s="209" customFormat="1" ht="22.9" customHeight="1" x14ac:dyDescent="0.25">
      <c r="F28" s="210"/>
      <c r="G28" s="199" t="s">
        <v>75</v>
      </c>
      <c r="H28" s="208" t="s">
        <v>64</v>
      </c>
      <c r="I28" s="326" t="s">
        <v>93</v>
      </c>
      <c r="J28" s="326"/>
      <c r="K28" s="326"/>
    </row>
    <row r="29" spans="2:11" ht="26.5" customHeight="1" x14ac:dyDescent="0.3">
      <c r="B29" s="204"/>
      <c r="F29" s="120"/>
      <c r="G29" s="199" t="s">
        <v>76</v>
      </c>
      <c r="H29" s="211" t="s">
        <v>123</v>
      </c>
      <c r="I29" s="326" t="s">
        <v>94</v>
      </c>
      <c r="J29" s="326"/>
      <c r="K29" s="326"/>
    </row>
    <row r="30" spans="2:11" ht="91.15" customHeight="1" x14ac:dyDescent="0.3">
      <c r="B30" s="204"/>
      <c r="F30" s="120"/>
      <c r="G30" s="199" t="s">
        <v>165</v>
      </c>
      <c r="H30" s="211" t="s">
        <v>194</v>
      </c>
      <c r="I30" s="326" t="s">
        <v>192</v>
      </c>
      <c r="J30" s="327"/>
      <c r="K30" s="327"/>
    </row>
    <row r="31" spans="2:11" ht="16.5" customHeight="1" x14ac:dyDescent="0.35">
      <c r="B31" s="204"/>
      <c r="F31" s="120"/>
      <c r="G31" s="329" t="s">
        <v>182</v>
      </c>
      <c r="H31" s="330"/>
      <c r="I31" s="330"/>
      <c r="J31" s="329"/>
      <c r="K31" s="330"/>
    </row>
    <row r="32" spans="2:11" ht="30.65" customHeight="1" x14ac:dyDescent="0.3">
      <c r="B32" s="204"/>
      <c r="F32" s="120"/>
      <c r="G32" s="199" t="s">
        <v>85</v>
      </c>
      <c r="H32" s="211" t="s">
        <v>195</v>
      </c>
      <c r="I32" s="326" t="s">
        <v>196</v>
      </c>
      <c r="J32" s="326"/>
      <c r="K32" s="326"/>
    </row>
    <row r="33" spans="2:11" ht="73.900000000000006" customHeight="1" x14ac:dyDescent="0.3">
      <c r="B33" s="204"/>
      <c r="F33" s="120"/>
      <c r="G33" s="199" t="s">
        <v>86</v>
      </c>
      <c r="H33" s="211" t="s">
        <v>109</v>
      </c>
      <c r="I33" s="326" t="s">
        <v>208</v>
      </c>
      <c r="J33" s="326"/>
      <c r="K33" s="326"/>
    </row>
    <row r="34" spans="2:11" ht="28.9" customHeight="1" x14ac:dyDescent="0.3">
      <c r="B34" s="204"/>
      <c r="F34" s="120"/>
      <c r="G34" s="199" t="s">
        <v>87</v>
      </c>
      <c r="H34" s="211" t="s">
        <v>110</v>
      </c>
      <c r="I34" s="326" t="s">
        <v>125</v>
      </c>
      <c r="J34" s="326"/>
      <c r="K34" s="326"/>
    </row>
    <row r="35" spans="2:11" ht="14.25" customHeight="1" x14ac:dyDescent="0.35">
      <c r="B35" s="204"/>
      <c r="F35" s="120"/>
      <c r="G35" s="329" t="s">
        <v>183</v>
      </c>
      <c r="H35" s="330"/>
      <c r="I35" s="330"/>
      <c r="J35" s="329"/>
      <c r="K35" s="330"/>
    </row>
    <row r="36" spans="2:11" ht="14.25" customHeight="1" x14ac:dyDescent="0.3">
      <c r="B36" s="204"/>
      <c r="F36" s="120"/>
      <c r="G36" s="199" t="s">
        <v>169</v>
      </c>
      <c r="H36" s="211" t="s">
        <v>157</v>
      </c>
      <c r="I36" s="326" t="s">
        <v>197</v>
      </c>
      <c r="J36" s="326"/>
      <c r="K36" s="326"/>
    </row>
    <row r="37" spans="2:11" ht="28.5" customHeight="1" x14ac:dyDescent="0.3">
      <c r="B37" s="204"/>
      <c r="F37" s="120"/>
      <c r="G37" s="199" t="s">
        <v>170</v>
      </c>
      <c r="H37" s="211" t="s">
        <v>142</v>
      </c>
      <c r="I37" s="326" t="s">
        <v>235</v>
      </c>
      <c r="J37" s="326"/>
      <c r="K37" s="326"/>
    </row>
    <row r="38" spans="2:11" ht="41.5" customHeight="1" x14ac:dyDescent="0.3">
      <c r="B38" s="204"/>
      <c r="F38" s="120"/>
      <c r="G38" s="199" t="s">
        <v>171</v>
      </c>
      <c r="H38" s="211" t="s">
        <v>143</v>
      </c>
      <c r="I38" s="326" t="s">
        <v>243</v>
      </c>
      <c r="J38" s="326"/>
      <c r="K38" s="326"/>
    </row>
    <row r="39" spans="2:11" ht="34.15" customHeight="1" x14ac:dyDescent="0.3">
      <c r="B39" s="204"/>
      <c r="F39" s="120"/>
      <c r="G39" s="199" t="s">
        <v>172</v>
      </c>
      <c r="H39" s="211" t="s">
        <v>144</v>
      </c>
      <c r="I39" s="326" t="s">
        <v>198</v>
      </c>
      <c r="J39" s="326"/>
      <c r="K39" s="326"/>
    </row>
    <row r="40" spans="2:11" ht="13.9" customHeight="1" x14ac:dyDescent="0.3">
      <c r="B40" s="204"/>
      <c r="F40" s="120"/>
      <c r="G40" s="199" t="s">
        <v>173</v>
      </c>
      <c r="H40" s="211" t="s">
        <v>159</v>
      </c>
      <c r="I40" s="326" t="s">
        <v>199</v>
      </c>
      <c r="J40" s="326"/>
      <c r="K40" s="326"/>
    </row>
    <row r="41" spans="2:11" ht="34.15" customHeight="1" x14ac:dyDescent="0.3">
      <c r="B41" s="204"/>
      <c r="F41" s="120"/>
      <c r="G41" s="199" t="s">
        <v>174</v>
      </c>
      <c r="H41" s="211" t="s">
        <v>145</v>
      </c>
      <c r="I41" s="326" t="s">
        <v>202</v>
      </c>
      <c r="J41" s="326"/>
      <c r="K41" s="326"/>
    </row>
    <row r="42" spans="2:11" ht="25.5" customHeight="1" x14ac:dyDescent="0.3">
      <c r="B42" s="204"/>
      <c r="F42" s="120"/>
      <c r="G42" s="199" t="s">
        <v>175</v>
      </c>
      <c r="H42" s="211" t="s">
        <v>146</v>
      </c>
      <c r="I42" s="326" t="s">
        <v>232</v>
      </c>
      <c r="J42" s="326"/>
      <c r="K42" s="326"/>
    </row>
    <row r="43" spans="2:11" ht="58.5" customHeight="1" x14ac:dyDescent="0.3">
      <c r="B43" s="204"/>
      <c r="F43" s="120"/>
      <c r="G43" s="199" t="s">
        <v>176</v>
      </c>
      <c r="H43" s="211" t="s">
        <v>147</v>
      </c>
      <c r="I43" s="326" t="s">
        <v>233</v>
      </c>
      <c r="J43" s="326"/>
      <c r="K43" s="326"/>
    </row>
    <row r="44" spans="2:11" ht="66.75" customHeight="1" x14ac:dyDescent="0.3">
      <c r="B44" s="204"/>
      <c r="F44" s="120"/>
      <c r="G44" s="199" t="s">
        <v>177</v>
      </c>
      <c r="H44" s="211" t="s">
        <v>148</v>
      </c>
      <c r="I44" s="326" t="s">
        <v>209</v>
      </c>
      <c r="J44" s="340"/>
      <c r="K44" s="340"/>
    </row>
    <row r="45" spans="2:11" ht="54" customHeight="1" x14ac:dyDescent="0.3">
      <c r="B45" s="204"/>
      <c r="F45" s="120"/>
      <c r="G45" s="199" t="s">
        <v>178</v>
      </c>
      <c r="H45" s="211" t="s">
        <v>149</v>
      </c>
      <c r="I45" s="326" t="s">
        <v>204</v>
      </c>
      <c r="J45" s="326"/>
      <c r="K45" s="326"/>
    </row>
    <row r="46" spans="2:11" ht="32.25" customHeight="1" x14ac:dyDescent="0.3">
      <c r="B46" s="204"/>
      <c r="F46" s="120"/>
      <c r="G46" s="199" t="s">
        <v>179</v>
      </c>
      <c r="H46" s="211" t="s">
        <v>150</v>
      </c>
      <c r="I46" s="326" t="s">
        <v>210</v>
      </c>
      <c r="J46" s="339"/>
      <c r="K46" s="339"/>
    </row>
    <row r="47" spans="2:11" ht="27.75" customHeight="1" x14ac:dyDescent="0.3">
      <c r="B47" s="204"/>
      <c r="F47" s="120"/>
      <c r="G47" s="199" t="s">
        <v>180</v>
      </c>
      <c r="H47" s="211" t="s">
        <v>151</v>
      </c>
      <c r="I47" s="326" t="s">
        <v>203</v>
      </c>
      <c r="J47" s="326"/>
      <c r="K47" s="326"/>
    </row>
    <row r="48" spans="2:11" ht="16.899999999999999" customHeight="1" x14ac:dyDescent="0.35">
      <c r="F48" s="120"/>
      <c r="G48" s="212" t="s">
        <v>90</v>
      </c>
      <c r="H48" s="213"/>
      <c r="I48" s="214"/>
      <c r="J48" s="214"/>
      <c r="K48" s="214"/>
    </row>
    <row r="49" spans="6:11" x14ac:dyDescent="0.3">
      <c r="F49" s="120"/>
      <c r="G49" s="202"/>
      <c r="H49" s="203" t="s">
        <v>201</v>
      </c>
      <c r="I49" s="203" t="s">
        <v>91</v>
      </c>
      <c r="J49" s="203"/>
      <c r="K49" s="203"/>
    </row>
    <row r="50" spans="6:11" x14ac:dyDescent="0.3">
      <c r="F50" s="120"/>
      <c r="G50" s="202"/>
      <c r="H50" s="203" t="s">
        <v>72</v>
      </c>
      <c r="I50" s="203" t="s">
        <v>127</v>
      </c>
      <c r="J50" s="203"/>
      <c r="K50" s="203"/>
    </row>
    <row r="51" spans="6:11" ht="30" customHeight="1" x14ac:dyDescent="0.3">
      <c r="F51" s="120"/>
      <c r="G51" s="199"/>
      <c r="H51" s="200" t="s">
        <v>126</v>
      </c>
      <c r="I51" s="326" t="s">
        <v>128</v>
      </c>
      <c r="J51" s="326"/>
      <c r="K51" s="326"/>
    </row>
    <row r="52" spans="6:11" x14ac:dyDescent="0.3">
      <c r="G52" s="202"/>
      <c r="H52" s="203" t="s">
        <v>92</v>
      </c>
      <c r="I52" s="203" t="s">
        <v>200</v>
      </c>
      <c r="J52" s="203"/>
      <c r="K52" s="203"/>
    </row>
    <row r="53" spans="6:11" ht="86.5" customHeight="1" x14ac:dyDescent="0.3">
      <c r="I53" s="337"/>
      <c r="J53" s="338"/>
      <c r="K53" s="338"/>
    </row>
  </sheetData>
  <sheetProtection algorithmName="SHA-512" hashValue="paR+uLnb+d2BK/ef+pnFsZLV/Sop1IjsFvExF1GC7X+K/mVOU5PQ+BHUtfdRqqMfQj11gi8oO8cHGdJqtDTV7w==" saltValue="FondQX5jWqA7IEtTHx9MoA==" spinCount="100000" sheet="1" objects="1" scenarios="1"/>
  <mergeCells count="46">
    <mergeCell ref="I53:K53"/>
    <mergeCell ref="J35:K35"/>
    <mergeCell ref="I46:K46"/>
    <mergeCell ref="I47:K47"/>
    <mergeCell ref="I39:K39"/>
    <mergeCell ref="I40:K40"/>
    <mergeCell ref="I41:K41"/>
    <mergeCell ref="I44:K44"/>
    <mergeCell ref="I45:K45"/>
    <mergeCell ref="G35:I35"/>
    <mergeCell ref="I36:K36"/>
    <mergeCell ref="I37:K37"/>
    <mergeCell ref="I43:K43"/>
    <mergeCell ref="I38:K38"/>
    <mergeCell ref="G10:K10"/>
    <mergeCell ref="I16:K16"/>
    <mergeCell ref="I51:K51"/>
    <mergeCell ref="I26:K26"/>
    <mergeCell ref="I28:K28"/>
    <mergeCell ref="I19:K19"/>
    <mergeCell ref="I33:K33"/>
    <mergeCell ref="I34:K34"/>
    <mergeCell ref="G23:I23"/>
    <mergeCell ref="J23:K23"/>
    <mergeCell ref="I18:K18"/>
    <mergeCell ref="I30:K30"/>
    <mergeCell ref="G31:I31"/>
    <mergeCell ref="I42:K42"/>
    <mergeCell ref="J31:K31"/>
    <mergeCell ref="I32:K32"/>
    <mergeCell ref="P6:S6"/>
    <mergeCell ref="B6:C6"/>
    <mergeCell ref="D6:F6"/>
    <mergeCell ref="G6:H6"/>
    <mergeCell ref="I29:K29"/>
    <mergeCell ref="I13:K13"/>
    <mergeCell ref="I12:K12"/>
    <mergeCell ref="I24:K24"/>
    <mergeCell ref="I25:K25"/>
    <mergeCell ref="I20:K20"/>
    <mergeCell ref="G21:I21"/>
    <mergeCell ref="I14:K14"/>
    <mergeCell ref="B10:E12"/>
    <mergeCell ref="I17:K17"/>
    <mergeCell ref="I27:K27"/>
    <mergeCell ref="I15:K15"/>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tabColor rgb="FF6B2879"/>
    <pageSetUpPr fitToPage="1"/>
  </sheetPr>
  <dimension ref="A1:X42"/>
  <sheetViews>
    <sheetView zoomScaleNormal="100" workbookViewId="0"/>
  </sheetViews>
  <sheetFormatPr defaultColWidth="9.1796875" defaultRowHeight="13" x14ac:dyDescent="0.3"/>
  <cols>
    <col min="1" max="7" width="8.26953125" style="164" customWidth="1"/>
    <col min="8" max="8" width="15.453125" style="164" customWidth="1"/>
    <col min="9" max="9" width="27" style="164" customWidth="1"/>
    <col min="10" max="20" width="8.26953125" style="164" customWidth="1"/>
    <col min="21" max="16384" width="9.1796875" style="164"/>
  </cols>
  <sheetData>
    <row r="1" spans="1:24" x14ac:dyDescent="0.3">
      <c r="A1" s="257" t="s">
        <v>251</v>
      </c>
    </row>
    <row r="2" spans="1:24" ht="33.5" x14ac:dyDescent="0.75">
      <c r="G2" s="104" t="str">
        <f>'1. Introduktion'!G2</f>
        <v>LCC-kalkyl för upphandling av utomhusbelysning</v>
      </c>
    </row>
    <row r="3" spans="1:24" x14ac:dyDescent="0.3">
      <c r="G3" s="164" t="str">
        <f>'1. Introduktion'!G3</f>
        <v>Version 3.0</v>
      </c>
    </row>
    <row r="4" spans="1:24" x14ac:dyDescent="0.3">
      <c r="G4" s="164" t="str">
        <f>'1. Introduktion'!G4</f>
        <v>Datum: 2024-12-04</v>
      </c>
    </row>
    <row r="6" spans="1:24" s="105" customFormat="1" ht="41.25" customHeight="1" x14ac:dyDescent="0.5">
      <c r="B6" s="264"/>
      <c r="C6" s="264"/>
      <c r="D6" s="264"/>
      <c r="E6" s="264"/>
      <c r="F6" s="264"/>
      <c r="G6" s="63"/>
      <c r="H6" s="264"/>
      <c r="I6" s="264"/>
      <c r="J6" s="264"/>
      <c r="K6" s="264"/>
      <c r="L6" s="264"/>
      <c r="M6" s="264"/>
      <c r="N6" s="264"/>
      <c r="O6" s="264"/>
      <c r="P6" s="264"/>
      <c r="Q6" s="264"/>
      <c r="R6" s="264"/>
      <c r="S6" s="264"/>
      <c r="T6" s="264"/>
      <c r="U6" s="264"/>
      <c r="V6" s="264"/>
      <c r="W6" s="264"/>
      <c r="X6" s="264"/>
    </row>
    <row r="9" spans="1:24" ht="24" thickBot="1" x14ac:dyDescent="0.6">
      <c r="B9" s="174"/>
      <c r="C9" s="174"/>
      <c r="D9" s="344" t="s">
        <v>101</v>
      </c>
      <c r="E9" s="344"/>
      <c r="F9" s="344"/>
      <c r="G9" s="344"/>
      <c r="H9" s="344"/>
      <c r="I9" s="174"/>
      <c r="J9" s="174"/>
    </row>
    <row r="10" spans="1:24" ht="14.5" x14ac:dyDescent="0.35">
      <c r="D10" s="164" t="s">
        <v>215</v>
      </c>
      <c r="K10" s="179"/>
      <c r="L10" s="179"/>
      <c r="M10" s="179"/>
    </row>
    <row r="11" spans="1:24" ht="14.5" x14ac:dyDescent="0.35">
      <c r="D11" s="119" t="s">
        <v>213</v>
      </c>
      <c r="K11" s="179"/>
      <c r="L11" s="179"/>
      <c r="M11" s="179"/>
    </row>
    <row r="12" spans="1:24" ht="8.25" customHeight="1" x14ac:dyDescent="0.35">
      <c r="D12" s="119"/>
      <c r="K12" s="179"/>
      <c r="L12" s="179"/>
      <c r="M12" s="179"/>
    </row>
    <row r="13" spans="1:24" ht="14.5" x14ac:dyDescent="0.35">
      <c r="D13" s="178" t="s">
        <v>58</v>
      </c>
      <c r="K13" s="179"/>
      <c r="L13" s="309"/>
      <c r="M13" s="348"/>
      <c r="N13" s="348"/>
      <c r="O13" s="348"/>
    </row>
    <row r="14" spans="1:24" ht="14.5" x14ac:dyDescent="0.35">
      <c r="D14" s="178" t="s">
        <v>135</v>
      </c>
      <c r="K14" s="179"/>
      <c r="L14" s="309"/>
      <c r="M14" s="348"/>
      <c r="N14" s="348"/>
      <c r="O14" s="348"/>
    </row>
    <row r="15" spans="1:24" ht="14.5" x14ac:dyDescent="0.35">
      <c r="D15" s="178" t="s">
        <v>136</v>
      </c>
      <c r="K15" s="179"/>
      <c r="L15" s="309"/>
      <c r="M15" s="348"/>
      <c r="N15" s="348"/>
      <c r="O15" s="348"/>
    </row>
    <row r="16" spans="1:24" ht="14.5" x14ac:dyDescent="0.35">
      <c r="C16" s="228"/>
    </row>
    <row r="17" spans="3:15" ht="14.5" x14ac:dyDescent="0.35">
      <c r="C17" s="228"/>
      <c r="D17" s="173" t="s">
        <v>134</v>
      </c>
      <c r="E17" s="173"/>
      <c r="F17" s="173"/>
      <c r="G17" s="173"/>
      <c r="H17" s="173"/>
      <c r="I17" s="173"/>
      <c r="J17" s="178"/>
      <c r="K17" s="179"/>
      <c r="L17" s="347"/>
      <c r="M17" s="347"/>
      <c r="N17" s="347"/>
      <c r="O17" s="347"/>
    </row>
    <row r="18" spans="3:15" ht="14.5" x14ac:dyDescent="0.35">
      <c r="C18" s="228"/>
      <c r="D18" s="178" t="s">
        <v>40</v>
      </c>
      <c r="E18" s="173"/>
      <c r="F18" s="173"/>
      <c r="G18" s="173"/>
      <c r="H18" s="173"/>
      <c r="I18" s="173"/>
      <c r="J18" s="178"/>
      <c r="K18" s="179"/>
      <c r="L18" s="229"/>
      <c r="M18" s="229"/>
      <c r="N18" s="229"/>
      <c r="O18" s="229"/>
    </row>
    <row r="19" spans="3:15" ht="14.5" x14ac:dyDescent="0.35">
      <c r="C19" s="228" t="s">
        <v>83</v>
      </c>
      <c r="D19" s="173" t="s">
        <v>118</v>
      </c>
      <c r="E19" s="178"/>
      <c r="F19" s="173"/>
      <c r="G19" s="173"/>
      <c r="H19" s="173"/>
      <c r="I19" s="173"/>
      <c r="J19" s="173" t="s">
        <v>100</v>
      </c>
      <c r="K19" s="184"/>
      <c r="L19" s="343"/>
      <c r="M19" s="343"/>
      <c r="N19" s="343"/>
      <c r="O19" s="343"/>
    </row>
    <row r="20" spans="3:15" ht="14.5" x14ac:dyDescent="0.35">
      <c r="C20" s="228" t="s">
        <v>84</v>
      </c>
      <c r="D20" s="173" t="s">
        <v>116</v>
      </c>
      <c r="E20" s="173"/>
      <c r="F20" s="173"/>
      <c r="G20" s="173"/>
      <c r="H20" s="173"/>
      <c r="I20" s="173"/>
      <c r="J20" s="173" t="s">
        <v>8</v>
      </c>
      <c r="K20" s="230"/>
      <c r="L20" s="341"/>
      <c r="M20" s="341"/>
      <c r="N20" s="341"/>
      <c r="O20" s="341"/>
    </row>
    <row r="21" spans="3:15" ht="14.5" x14ac:dyDescent="0.35">
      <c r="C21" s="228" t="s">
        <v>73</v>
      </c>
      <c r="D21" s="173" t="s">
        <v>43</v>
      </c>
      <c r="E21" s="173"/>
      <c r="F21" s="173"/>
      <c r="G21" s="173"/>
      <c r="H21" s="173"/>
      <c r="I21" s="173"/>
      <c r="J21" s="173" t="s">
        <v>8</v>
      </c>
      <c r="K21" s="230"/>
      <c r="L21" s="341"/>
      <c r="M21" s="341"/>
      <c r="N21" s="341"/>
      <c r="O21" s="341"/>
    </row>
    <row r="22" spans="3:15" ht="14.5" x14ac:dyDescent="0.35">
      <c r="C22" s="228" t="s">
        <v>74</v>
      </c>
      <c r="D22" s="231" t="s">
        <v>153</v>
      </c>
      <c r="E22" s="231"/>
      <c r="F22" s="231"/>
      <c r="G22" s="231"/>
      <c r="H22" s="231"/>
      <c r="I22" s="231"/>
      <c r="J22" s="173" t="s">
        <v>100</v>
      </c>
      <c r="K22" s="230"/>
      <c r="L22" s="341"/>
      <c r="M22" s="341"/>
      <c r="N22" s="341"/>
      <c r="O22" s="341"/>
    </row>
    <row r="23" spans="3:15" ht="14.5" x14ac:dyDescent="0.35">
      <c r="C23" s="228" t="s">
        <v>75</v>
      </c>
      <c r="D23" s="232" t="s">
        <v>64</v>
      </c>
      <c r="E23" s="232"/>
      <c r="F23" s="232"/>
      <c r="G23" s="232"/>
      <c r="H23" s="232"/>
      <c r="I23" s="232"/>
      <c r="J23" s="173" t="s">
        <v>8</v>
      </c>
      <c r="K23" s="230"/>
      <c r="L23" s="341"/>
      <c r="M23" s="341"/>
      <c r="N23" s="341"/>
      <c r="O23" s="341"/>
    </row>
    <row r="24" spans="3:15" ht="14.5" x14ac:dyDescent="0.35">
      <c r="C24" s="233" t="s">
        <v>76</v>
      </c>
      <c r="D24" s="234" t="s">
        <v>123</v>
      </c>
      <c r="E24" s="234"/>
      <c r="F24" s="234"/>
      <c r="G24" s="234"/>
      <c r="H24" s="234"/>
      <c r="I24" s="234"/>
      <c r="J24" s="173" t="s">
        <v>8</v>
      </c>
      <c r="K24" s="230"/>
      <c r="L24" s="341"/>
      <c r="M24" s="341"/>
      <c r="N24" s="341"/>
      <c r="O24" s="341"/>
    </row>
    <row r="25" spans="3:15" ht="14.5" x14ac:dyDescent="0.35">
      <c r="C25" s="233" t="s">
        <v>165</v>
      </c>
      <c r="D25" s="234" t="s">
        <v>65</v>
      </c>
      <c r="E25" s="234"/>
      <c r="F25" s="234"/>
      <c r="G25" s="234"/>
      <c r="H25" s="234"/>
      <c r="I25" s="234"/>
      <c r="J25" s="173" t="s">
        <v>9</v>
      </c>
      <c r="K25" s="230"/>
      <c r="L25" s="235"/>
      <c r="M25" s="235"/>
      <c r="N25" s="235"/>
      <c r="O25" s="235"/>
    </row>
    <row r="26" spans="3:15" ht="14.5" x14ac:dyDescent="0.35">
      <c r="C26" s="233"/>
      <c r="D26" s="236" t="s">
        <v>186</v>
      </c>
      <c r="E26" s="234"/>
      <c r="F26" s="234"/>
      <c r="G26" s="234"/>
      <c r="H26" s="234"/>
      <c r="I26" s="234"/>
      <c r="J26" s="173"/>
      <c r="K26" s="230"/>
      <c r="L26" s="235"/>
      <c r="M26" s="235"/>
      <c r="N26" s="235"/>
      <c r="O26" s="235"/>
    </row>
    <row r="27" spans="3:15" ht="14.5" x14ac:dyDescent="0.35">
      <c r="C27" s="233" t="s">
        <v>85</v>
      </c>
      <c r="D27" s="234" t="s">
        <v>129</v>
      </c>
      <c r="E27" s="234"/>
      <c r="F27" s="234"/>
      <c r="G27" s="234"/>
      <c r="H27" s="234"/>
      <c r="I27" s="234"/>
      <c r="J27" s="173" t="s">
        <v>10</v>
      </c>
      <c r="K27" s="230"/>
      <c r="L27" s="235"/>
      <c r="M27" s="235"/>
      <c r="N27" s="235"/>
      <c r="O27" s="235"/>
    </row>
    <row r="28" spans="3:15" ht="14.5" x14ac:dyDescent="0.35">
      <c r="C28" s="233" t="s">
        <v>86</v>
      </c>
      <c r="D28" s="234" t="s">
        <v>109</v>
      </c>
      <c r="E28" s="234"/>
      <c r="F28" s="234"/>
      <c r="G28" s="234"/>
      <c r="H28" s="234"/>
      <c r="I28" s="234"/>
      <c r="J28" s="173" t="s">
        <v>10</v>
      </c>
      <c r="K28" s="230"/>
      <c r="L28" s="235"/>
      <c r="M28" s="235"/>
      <c r="N28" s="235"/>
      <c r="O28" s="235"/>
    </row>
    <row r="29" spans="3:15" ht="14.5" x14ac:dyDescent="0.35">
      <c r="C29" s="233" t="s">
        <v>87</v>
      </c>
      <c r="D29" s="234" t="s">
        <v>110</v>
      </c>
      <c r="E29" s="234"/>
      <c r="F29" s="234"/>
      <c r="G29" s="234"/>
      <c r="H29" s="234"/>
      <c r="I29" s="234"/>
      <c r="J29" s="173" t="s">
        <v>10</v>
      </c>
      <c r="K29" s="230"/>
      <c r="L29" s="235"/>
      <c r="M29" s="235"/>
      <c r="N29" s="235"/>
      <c r="O29" s="235"/>
    </row>
    <row r="30" spans="3:15" ht="14.5" x14ac:dyDescent="0.35">
      <c r="C30" s="233"/>
      <c r="D30" s="236" t="s">
        <v>3</v>
      </c>
      <c r="E30" s="234"/>
      <c r="F30" s="234"/>
      <c r="G30" s="234"/>
      <c r="H30" s="234"/>
      <c r="I30" s="234"/>
      <c r="J30" s="173"/>
      <c r="K30" s="230"/>
      <c r="L30" s="235"/>
      <c r="M30" s="235"/>
      <c r="N30" s="235"/>
      <c r="O30" s="235"/>
    </row>
    <row r="31" spans="3:15" ht="14.5" x14ac:dyDescent="0.35">
      <c r="C31" s="233" t="s">
        <v>169</v>
      </c>
      <c r="D31" s="234" t="s">
        <v>157</v>
      </c>
      <c r="E31" s="234"/>
      <c r="F31" s="234"/>
      <c r="G31" s="234"/>
      <c r="H31" s="234"/>
      <c r="I31" s="234"/>
      <c r="J31" s="173" t="s">
        <v>8</v>
      </c>
      <c r="K31" s="230"/>
      <c r="L31" s="345"/>
      <c r="M31" s="345"/>
      <c r="N31" s="345"/>
      <c r="O31" s="345"/>
    </row>
    <row r="32" spans="3:15" ht="14.5" customHeight="1" x14ac:dyDescent="0.3">
      <c r="C32" s="233" t="s">
        <v>170</v>
      </c>
      <c r="D32" s="342" t="s">
        <v>142</v>
      </c>
      <c r="E32" s="342"/>
      <c r="F32" s="342"/>
      <c r="G32" s="342"/>
      <c r="H32" s="342"/>
      <c r="I32" s="237"/>
      <c r="J32" s="238" t="s">
        <v>8</v>
      </c>
      <c r="K32" s="239"/>
      <c r="L32" s="346"/>
      <c r="M32" s="346"/>
      <c r="N32" s="346"/>
      <c r="O32" s="346"/>
    </row>
    <row r="33" spans="3:15" ht="14.5" x14ac:dyDescent="0.3">
      <c r="C33" s="233" t="s">
        <v>171</v>
      </c>
      <c r="D33" s="342" t="s">
        <v>143</v>
      </c>
      <c r="E33" s="342"/>
      <c r="F33" s="342"/>
      <c r="G33" s="342"/>
      <c r="H33" s="342"/>
      <c r="J33" s="238" t="s">
        <v>141</v>
      </c>
      <c r="L33" s="229"/>
      <c r="M33" s="229"/>
      <c r="N33" s="229"/>
      <c r="O33" s="229"/>
    </row>
    <row r="34" spans="3:15" ht="14.5" x14ac:dyDescent="0.35">
      <c r="C34" s="233" t="s">
        <v>172</v>
      </c>
      <c r="D34" s="234" t="s">
        <v>144</v>
      </c>
      <c r="E34" s="234"/>
      <c r="J34" s="238" t="s">
        <v>8</v>
      </c>
      <c r="L34" s="343"/>
      <c r="M34" s="343"/>
      <c r="N34" s="343"/>
      <c r="O34" s="343"/>
    </row>
    <row r="35" spans="3:15" ht="14.5" x14ac:dyDescent="0.35">
      <c r="C35" s="233" t="s">
        <v>173</v>
      </c>
      <c r="D35" s="234" t="s">
        <v>159</v>
      </c>
      <c r="E35" s="234"/>
      <c r="J35" s="238" t="s">
        <v>8</v>
      </c>
      <c r="L35" s="341"/>
      <c r="M35" s="341"/>
      <c r="N35" s="341"/>
      <c r="O35" s="341"/>
    </row>
    <row r="36" spans="3:15" ht="14.5" x14ac:dyDescent="0.35">
      <c r="C36" s="233" t="s">
        <v>174</v>
      </c>
      <c r="D36" s="234" t="s">
        <v>145</v>
      </c>
      <c r="E36" s="234"/>
      <c r="J36" s="238" t="s">
        <v>141</v>
      </c>
      <c r="L36" s="341"/>
      <c r="M36" s="341"/>
      <c r="N36" s="341"/>
      <c r="O36" s="341"/>
    </row>
    <row r="37" spans="3:15" ht="14.5" x14ac:dyDescent="0.35">
      <c r="C37" s="233" t="s">
        <v>175</v>
      </c>
      <c r="D37" s="234" t="s">
        <v>184</v>
      </c>
      <c r="E37" s="234"/>
      <c r="J37" s="238" t="s">
        <v>1</v>
      </c>
      <c r="L37" s="341"/>
      <c r="M37" s="341"/>
      <c r="N37" s="341"/>
      <c r="O37" s="341"/>
    </row>
    <row r="38" spans="3:15" ht="14.5" x14ac:dyDescent="0.35">
      <c r="C38" s="233" t="s">
        <v>176</v>
      </c>
      <c r="D38" s="234" t="s">
        <v>185</v>
      </c>
      <c r="E38" s="234"/>
      <c r="J38" s="238" t="s">
        <v>1</v>
      </c>
      <c r="L38" s="341"/>
      <c r="M38" s="341"/>
      <c r="N38" s="341"/>
      <c r="O38" s="341"/>
    </row>
    <row r="39" spans="3:15" ht="14.5" x14ac:dyDescent="0.35">
      <c r="C39" s="233" t="s">
        <v>177</v>
      </c>
      <c r="D39" s="234" t="s">
        <v>148</v>
      </c>
      <c r="E39" s="234"/>
      <c r="J39" s="238" t="s">
        <v>8</v>
      </c>
      <c r="L39" s="341"/>
      <c r="M39" s="341"/>
      <c r="N39" s="341"/>
      <c r="O39" s="341"/>
    </row>
    <row r="40" spans="3:15" ht="14.5" x14ac:dyDescent="0.35">
      <c r="C40" s="233" t="s">
        <v>178</v>
      </c>
      <c r="D40" s="234" t="s">
        <v>149</v>
      </c>
      <c r="E40" s="234"/>
      <c r="J40" s="238" t="s">
        <v>1</v>
      </c>
      <c r="L40" s="235"/>
      <c r="M40" s="235"/>
      <c r="N40" s="235"/>
      <c r="O40" s="235"/>
    </row>
    <row r="41" spans="3:15" ht="14.5" x14ac:dyDescent="0.35">
      <c r="C41" s="233" t="s">
        <v>179</v>
      </c>
      <c r="D41" s="234" t="s">
        <v>150</v>
      </c>
      <c r="E41" s="234"/>
      <c r="J41" s="238" t="s">
        <v>8</v>
      </c>
      <c r="L41" s="235"/>
      <c r="M41" s="235"/>
      <c r="N41" s="235"/>
      <c r="O41" s="235"/>
    </row>
    <row r="42" spans="3:15" ht="14.5" x14ac:dyDescent="0.35">
      <c r="C42" s="233" t="s">
        <v>180</v>
      </c>
      <c r="D42" s="234" t="s">
        <v>151</v>
      </c>
      <c r="E42" s="234"/>
      <c r="J42" s="238" t="s">
        <v>1</v>
      </c>
      <c r="L42" s="235"/>
      <c r="M42" s="235"/>
      <c r="N42" s="235"/>
      <c r="O42" s="235"/>
    </row>
  </sheetData>
  <sheetProtection algorithmName="SHA-512" hashValue="/SquHafczrgTgx22hVScajEnDouxAoRu61aa93RhAR7G9zQ/smUU1wFxydSNpX4zjUi8vbPvr0hxVLluOX0cJw==" saltValue="2dA78I8o08ixsjjwQV9nYw==" spinCount="100000" sheet="1" objects="1" scenarios="1"/>
  <mergeCells count="27">
    <mergeCell ref="B6:C6"/>
    <mergeCell ref="D6:F6"/>
    <mergeCell ref="H6:L6"/>
    <mergeCell ref="M6:P6"/>
    <mergeCell ref="Q6:T6"/>
    <mergeCell ref="L21:O21"/>
    <mergeCell ref="L22:O22"/>
    <mergeCell ref="D32:H32"/>
    <mergeCell ref="U6:X6"/>
    <mergeCell ref="D9:H9"/>
    <mergeCell ref="L23:O23"/>
    <mergeCell ref="L24:O24"/>
    <mergeCell ref="L31:O31"/>
    <mergeCell ref="L32:O32"/>
    <mergeCell ref="L17:O17"/>
    <mergeCell ref="L19:O19"/>
    <mergeCell ref="L20:O20"/>
    <mergeCell ref="L13:O13"/>
    <mergeCell ref="L14:O14"/>
    <mergeCell ref="L15:O15"/>
    <mergeCell ref="L38:O38"/>
    <mergeCell ref="L39:O39"/>
    <mergeCell ref="D33:H33"/>
    <mergeCell ref="L34:O34"/>
    <mergeCell ref="L35:O35"/>
    <mergeCell ref="L36:O36"/>
    <mergeCell ref="L37:O37"/>
  </mergeCells>
  <pageMargins left="0.7" right="0.7" top="0.75" bottom="0.75" header="0.3" footer="0.3"/>
  <pageSetup paperSize="9" scale="63" orientation="portrait" r:id="rId1"/>
  <colBreaks count="1" manualBreakCount="1">
    <brk id="16" min="6" max="5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6B2879"/>
  </sheetPr>
  <dimension ref="A1:S40"/>
  <sheetViews>
    <sheetView tabSelected="1" zoomScale="110" zoomScaleNormal="110" workbookViewId="0">
      <selection activeCell="G19" sqref="G19"/>
    </sheetView>
  </sheetViews>
  <sheetFormatPr defaultColWidth="9.1796875" defaultRowHeight="13" x14ac:dyDescent="0.3"/>
  <cols>
    <col min="1" max="6" width="8.26953125" style="164" customWidth="1"/>
    <col min="7" max="7" width="24.7265625" style="164" customWidth="1"/>
    <col min="8" max="8" width="31" style="164" customWidth="1"/>
    <col min="9" max="9" width="42.54296875" style="164" customWidth="1"/>
    <col min="10" max="20" width="31" style="164" customWidth="1"/>
    <col min="21" max="39" width="8.26953125" style="164" customWidth="1"/>
    <col min="40" max="16384" width="9.1796875" style="164"/>
  </cols>
  <sheetData>
    <row r="1" spans="1:19" x14ac:dyDescent="0.3">
      <c r="A1" s="257" t="s">
        <v>251</v>
      </c>
    </row>
    <row r="2" spans="1:19" ht="33.5" x14ac:dyDescent="0.75">
      <c r="G2" s="104" t="str">
        <f>'1. Introduktion'!G2</f>
        <v>LCC-kalkyl för upphandling av utomhusbelysning</v>
      </c>
    </row>
    <row r="3" spans="1:19" x14ac:dyDescent="0.3">
      <c r="G3" s="164" t="str">
        <f>'1. Introduktion'!G3</f>
        <v>Version 3.0</v>
      </c>
    </row>
    <row r="4" spans="1:19" x14ac:dyDescent="0.3">
      <c r="G4" s="164" t="str">
        <f>'1. Introduktion'!G4</f>
        <v>Datum: 2024-12-04</v>
      </c>
    </row>
    <row r="6" spans="1:19" s="105" customFormat="1" ht="41.25" customHeight="1" x14ac:dyDescent="0.5">
      <c r="B6" s="61"/>
      <c r="C6" s="61"/>
      <c r="D6" s="264"/>
      <c r="E6" s="264"/>
      <c r="F6" s="264"/>
      <c r="G6" s="264"/>
      <c r="H6" s="264"/>
      <c r="I6" s="63"/>
      <c r="J6" s="46"/>
      <c r="K6" s="46"/>
      <c r="P6" s="349"/>
      <c r="Q6" s="349"/>
      <c r="R6" s="349"/>
      <c r="S6" s="349"/>
    </row>
    <row r="9" spans="1:19" ht="24" customHeight="1" x14ac:dyDescent="0.55000000000000004">
      <c r="B9" s="242" t="s">
        <v>218</v>
      </c>
      <c r="C9" s="242"/>
      <c r="D9" s="242"/>
      <c r="E9" s="242"/>
    </row>
    <row r="10" spans="1:19" ht="36" customHeight="1" x14ac:dyDescent="0.35">
      <c r="B10" s="350" t="s">
        <v>226</v>
      </c>
      <c r="C10" s="360"/>
      <c r="D10" s="360"/>
      <c r="E10" s="360"/>
      <c r="G10" s="361" t="s">
        <v>228</v>
      </c>
      <c r="H10" s="362"/>
      <c r="I10" s="258" t="s">
        <v>257</v>
      </c>
      <c r="J10" s="178"/>
      <c r="K10" s="178"/>
    </row>
    <row r="11" spans="1:19" ht="14.5" x14ac:dyDescent="0.35">
      <c r="B11" s="360"/>
      <c r="C11" s="360"/>
      <c r="D11" s="360"/>
      <c r="E11" s="360"/>
      <c r="F11" s="215"/>
      <c r="G11" s="363" t="s">
        <v>220</v>
      </c>
      <c r="H11" s="364">
        <v>0.09</v>
      </c>
      <c r="I11" s="365" t="s">
        <v>258</v>
      </c>
    </row>
    <row r="12" spans="1:19" ht="14.5" x14ac:dyDescent="0.35">
      <c r="F12" s="215"/>
      <c r="G12" s="363" t="s">
        <v>222</v>
      </c>
      <c r="H12" s="364">
        <v>3.6999999999999998E-2</v>
      </c>
      <c r="I12" s="365" t="s">
        <v>259</v>
      </c>
    </row>
    <row r="13" spans="1:19" ht="14.5" x14ac:dyDescent="0.35">
      <c r="B13" s="366" t="s">
        <v>256</v>
      </c>
      <c r="C13" s="366"/>
      <c r="D13" s="366"/>
      <c r="E13" s="367"/>
      <c r="F13" s="215"/>
      <c r="G13" s="363" t="s">
        <v>223</v>
      </c>
      <c r="H13" s="368">
        <v>0</v>
      </c>
      <c r="I13" s="365"/>
    </row>
    <row r="14" spans="1:19" ht="14.5" x14ac:dyDescent="0.35">
      <c r="B14" s="366"/>
      <c r="C14" s="366"/>
      <c r="D14" s="366"/>
      <c r="E14" s="367"/>
      <c r="F14" s="215"/>
      <c r="G14" s="363" t="s">
        <v>224</v>
      </c>
      <c r="H14" s="364">
        <v>0.52400000000000002</v>
      </c>
      <c r="I14" s="365" t="s">
        <v>260</v>
      </c>
    </row>
    <row r="15" spans="1:19" ht="14.5" customHeight="1" x14ac:dyDescent="0.35">
      <c r="B15" s="366"/>
      <c r="C15" s="366"/>
      <c r="D15" s="366"/>
      <c r="E15" s="367"/>
      <c r="F15" s="215"/>
      <c r="G15" s="363" t="s">
        <v>221</v>
      </c>
      <c r="H15" s="364">
        <v>0.26500000000000001</v>
      </c>
      <c r="I15" s="365" t="s">
        <v>261</v>
      </c>
    </row>
    <row r="16" spans="1:19" ht="14.5" x14ac:dyDescent="0.35">
      <c r="B16" s="366"/>
      <c r="C16" s="366"/>
      <c r="D16" s="366"/>
      <c r="E16" s="367"/>
      <c r="F16" s="215"/>
      <c r="G16" s="363"/>
      <c r="H16" s="364"/>
      <c r="I16" s="365"/>
      <c r="J16" s="219"/>
      <c r="K16" s="219"/>
    </row>
    <row r="17" spans="2:11" ht="66.650000000000006" customHeight="1" x14ac:dyDescent="0.3">
      <c r="B17" s="366"/>
      <c r="C17" s="366"/>
      <c r="D17" s="366"/>
      <c r="E17" s="367"/>
      <c r="F17" s="215"/>
      <c r="G17" s="369" t="s">
        <v>262</v>
      </c>
      <c r="H17" s="369"/>
      <c r="I17" s="369"/>
      <c r="J17" s="219"/>
      <c r="K17" s="219"/>
    </row>
    <row r="18" spans="2:11" ht="13.9" customHeight="1" x14ac:dyDescent="0.3">
      <c r="B18" s="366"/>
      <c r="C18" s="366"/>
      <c r="D18" s="366"/>
      <c r="E18" s="367"/>
      <c r="F18" s="215"/>
      <c r="G18" s="370" t="s">
        <v>263</v>
      </c>
      <c r="H18" s="370"/>
      <c r="I18" s="370"/>
    </row>
    <row r="19" spans="2:11" x14ac:dyDescent="0.3">
      <c r="B19" s="366"/>
      <c r="C19" s="366"/>
      <c r="D19" s="366"/>
      <c r="E19" s="367"/>
      <c r="F19" s="215"/>
      <c r="G19" s="191"/>
      <c r="I19" s="352"/>
      <c r="J19" s="352"/>
      <c r="K19" s="352"/>
    </row>
    <row r="20" spans="2:11" x14ac:dyDescent="0.3">
      <c r="F20" s="215"/>
      <c r="G20" s="191"/>
      <c r="I20" s="352"/>
      <c r="J20" s="352"/>
      <c r="K20" s="352"/>
    </row>
    <row r="21" spans="2:11" ht="59.25" customHeight="1" x14ac:dyDescent="0.3">
      <c r="F21" s="215"/>
      <c r="G21" s="218"/>
      <c r="H21" s="217"/>
      <c r="I21" s="351"/>
      <c r="J21" s="351"/>
      <c r="K21" s="351"/>
    </row>
    <row r="22" spans="2:11" ht="14.5" x14ac:dyDescent="0.35">
      <c r="B22" s="204"/>
      <c r="F22" s="215"/>
      <c r="G22" s="353"/>
      <c r="H22" s="354"/>
      <c r="I22" s="354"/>
    </row>
    <row r="23" spans="2:11" ht="42.75" customHeight="1" x14ac:dyDescent="0.3">
      <c r="F23" s="215"/>
      <c r="G23" s="218"/>
      <c r="H23" s="217"/>
      <c r="I23" s="351"/>
      <c r="J23" s="351"/>
      <c r="K23" s="351"/>
    </row>
    <row r="24" spans="2:11" x14ac:dyDescent="0.3">
      <c r="B24" s="122"/>
      <c r="F24" s="215"/>
      <c r="G24" s="218"/>
      <c r="H24" s="217"/>
      <c r="I24" s="351"/>
      <c r="J24" s="351"/>
      <c r="K24" s="351"/>
    </row>
    <row r="25" spans="2:11" ht="43.5" customHeight="1" x14ac:dyDescent="0.3">
      <c r="B25" s="122"/>
      <c r="F25" s="215"/>
      <c r="G25" s="218"/>
      <c r="H25" s="219"/>
      <c r="I25" s="271"/>
      <c r="J25" s="271"/>
      <c r="K25" s="271"/>
    </row>
    <row r="26" spans="2:11" ht="43.5" customHeight="1" x14ac:dyDescent="0.3">
      <c r="B26" s="122"/>
      <c r="F26" s="215"/>
      <c r="G26" s="218"/>
      <c r="H26" s="219"/>
      <c r="I26" s="351"/>
      <c r="J26" s="351"/>
      <c r="K26" s="351"/>
    </row>
    <row r="27" spans="2:11" ht="69.75" customHeight="1" x14ac:dyDescent="0.3">
      <c r="B27" s="122"/>
      <c r="F27" s="215"/>
      <c r="G27" s="218"/>
      <c r="H27" s="219"/>
      <c r="I27" s="271"/>
      <c r="J27" s="271"/>
      <c r="K27" s="271"/>
    </row>
    <row r="28" spans="2:11" ht="43.5" customHeight="1" x14ac:dyDescent="0.3">
      <c r="B28" s="122"/>
      <c r="F28" s="215"/>
      <c r="G28" s="218"/>
      <c r="H28" s="219"/>
      <c r="I28" s="351"/>
      <c r="J28" s="351"/>
      <c r="K28" s="351"/>
    </row>
    <row r="29" spans="2:11" ht="43.5" customHeight="1" x14ac:dyDescent="0.3">
      <c r="B29" s="122"/>
      <c r="F29" s="215"/>
      <c r="G29" s="218"/>
      <c r="H29" s="219"/>
      <c r="I29" s="351"/>
      <c r="J29" s="351"/>
      <c r="K29" s="351"/>
    </row>
    <row r="30" spans="2:11" ht="66" customHeight="1" x14ac:dyDescent="0.3">
      <c r="B30" s="122"/>
      <c r="F30" s="215"/>
      <c r="G30" s="220"/>
      <c r="H30" s="219"/>
      <c r="I30" s="271"/>
      <c r="J30" s="271"/>
      <c r="K30" s="271"/>
    </row>
    <row r="31" spans="2:11" ht="43.5" customHeight="1" x14ac:dyDescent="0.3">
      <c r="B31" s="122"/>
      <c r="F31" s="215"/>
      <c r="G31" s="218"/>
      <c r="H31" s="219"/>
      <c r="I31" s="271"/>
      <c r="J31" s="271"/>
      <c r="K31" s="271"/>
    </row>
    <row r="32" spans="2:11" ht="60.75" customHeight="1" x14ac:dyDescent="0.3">
      <c r="B32" s="122"/>
      <c r="F32" s="215"/>
      <c r="G32" s="218"/>
      <c r="H32" s="219"/>
      <c r="I32" s="351"/>
      <c r="J32" s="351"/>
      <c r="K32" s="351"/>
    </row>
    <row r="33" spans="2:11" x14ac:dyDescent="0.3">
      <c r="B33" s="122"/>
      <c r="F33" s="215"/>
      <c r="G33" s="221"/>
      <c r="H33" s="219"/>
      <c r="I33" s="222"/>
      <c r="J33" s="222"/>
      <c r="K33" s="222"/>
    </row>
    <row r="34" spans="2:11" ht="100.5" customHeight="1" x14ac:dyDescent="0.3">
      <c r="B34" s="122"/>
      <c r="F34" s="215"/>
      <c r="G34" s="216"/>
      <c r="H34" s="220"/>
      <c r="I34" s="351"/>
      <c r="J34" s="351"/>
      <c r="K34" s="351"/>
    </row>
    <row r="35" spans="2:11" ht="14.5" x14ac:dyDescent="0.35">
      <c r="F35" s="215"/>
      <c r="G35" s="223"/>
      <c r="H35" s="224"/>
      <c r="I35" s="225"/>
      <c r="J35" s="225"/>
      <c r="K35" s="225"/>
    </row>
    <row r="36" spans="2:11" x14ac:dyDescent="0.3">
      <c r="G36" s="218"/>
      <c r="H36" s="226"/>
      <c r="I36" s="352"/>
      <c r="J36" s="352"/>
      <c r="K36" s="352"/>
    </row>
    <row r="37" spans="2:11" x14ac:dyDescent="0.3">
      <c r="G37" s="218"/>
      <c r="H37" s="226"/>
      <c r="I37" s="352"/>
      <c r="J37" s="352"/>
      <c r="K37" s="352"/>
    </row>
    <row r="38" spans="2:11" ht="45.75" customHeight="1" x14ac:dyDescent="0.3">
      <c r="G38" s="227"/>
      <c r="H38" s="217"/>
      <c r="I38" s="351"/>
      <c r="J38" s="351"/>
      <c r="K38" s="351"/>
    </row>
    <row r="39" spans="2:11" ht="76.5" customHeight="1" x14ac:dyDescent="0.3">
      <c r="G39" s="218"/>
      <c r="H39" s="219"/>
      <c r="I39" s="351"/>
      <c r="J39" s="351"/>
      <c r="K39" s="351"/>
    </row>
    <row r="40" spans="2:11" ht="63.75" customHeight="1" x14ac:dyDescent="0.3">
      <c r="G40" s="218"/>
      <c r="H40" s="222"/>
      <c r="I40" s="351"/>
      <c r="J40" s="351"/>
      <c r="K40" s="351"/>
    </row>
  </sheetData>
  <sheetProtection algorithmName="SHA-512" hashValue="G9awaitZ/PuSPWap1pd0N2bF4SfhENOJ768bDoZH+RtyNW8wVoXgqBsJUvZSQYI5jKity7UoEeuDta3ykg7MCQ==" saltValue="Xwj+Ju6gO+FM//AeurT/gQ==" spinCount="100000" sheet="1" objects="1" scenarios="1"/>
  <mergeCells count="28">
    <mergeCell ref="I38:K38"/>
    <mergeCell ref="I39:K39"/>
    <mergeCell ref="I40:K40"/>
    <mergeCell ref="I30:K30"/>
    <mergeCell ref="I31:K31"/>
    <mergeCell ref="I32:K32"/>
    <mergeCell ref="I34:K34"/>
    <mergeCell ref="I36:K36"/>
    <mergeCell ref="I37:K37"/>
    <mergeCell ref="I29:K29"/>
    <mergeCell ref="I19:K19"/>
    <mergeCell ref="I20:K20"/>
    <mergeCell ref="I21:K21"/>
    <mergeCell ref="G22:I22"/>
    <mergeCell ref="I23:K23"/>
    <mergeCell ref="I24:K24"/>
    <mergeCell ref="I25:K25"/>
    <mergeCell ref="I26:K26"/>
    <mergeCell ref="I27:K27"/>
    <mergeCell ref="I28:K28"/>
    <mergeCell ref="G18:I18"/>
    <mergeCell ref="D6:F6"/>
    <mergeCell ref="G6:H6"/>
    <mergeCell ref="P6:S6"/>
    <mergeCell ref="G10:H10"/>
    <mergeCell ref="B10:E11"/>
    <mergeCell ref="G17:I17"/>
    <mergeCell ref="B13:E19"/>
  </mergeCells>
  <hyperlinks>
    <hyperlink ref="I11" r:id="rId1" xr:uid="{AFB19746-6FF1-4AD8-8FBE-10B058B92A56}"/>
    <hyperlink ref="I12" r:id="rId2" xr:uid="{4ADFC78A-EAE1-4C85-8A55-1B4C3E8F1D82}"/>
    <hyperlink ref="I14" r:id="rId3" display="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xr:uid="{F4331DE8-E4B2-426A-8024-B9307C25FC11}"/>
    <hyperlink ref="I15" r:id="rId4" display="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xr:uid="{F56712F9-DD60-43F5-AE56-9E6BB134288E}"/>
    <hyperlink ref="G18:I18" r:id="rId5" display="Anvisningar för LCA-beräkning av byggprojekt, IVL (Version 2024-06)" xr:uid="{3ECA25E1-03DE-4305-BD1E-AEBFCF55F289}"/>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tandarddokument" ma:contentTypeID="0x010100F3AFF667EC9D4557811DA86F1C6D7EFB00D9C53E5C01D0544FBE7A89EC7EDB17F0" ma:contentTypeVersion="0" ma:contentTypeDescription="" ma:contentTypeScope="" ma:versionID="3e9867c62e5558a3a0a5f4c9de73f101">
  <xsd:schema xmlns:xsd="http://www.w3.org/2001/XMLSchema" xmlns:xs="http://www.w3.org/2001/XMLSchema" xmlns:p="http://schemas.microsoft.com/office/2006/metadata/properties" xmlns:ns1="http://schemas.microsoft.com/sharepoint/v3" targetNamespace="http://schemas.microsoft.com/office/2006/metadata/properties" ma:root="true" ma:fieldsID="bb306ec7e0ae376388ffe03f4b7816b8" ns1:_="">
    <xsd:import namespace="http://schemas.microsoft.com/sharepoint/v3"/>
    <xsd:element name="properties">
      <xsd:complexType>
        <xsd:sequence>
          <xsd:element name="documentManagement">
            <xsd:complexType>
              <xsd:all>
                <xsd:element ref="ns1:PVSWSDocName" minOccurs="0"/>
                <xsd:element ref="ns1:PVSWSDocAssign1" minOccurs="0"/>
                <xsd:element ref="ns1:PVSWSDocAssign2" minOccurs="0"/>
                <xsd:element ref="ns1:PVSWSDocAssign3" minOccurs="0"/>
                <xsd:element ref="ns1:PVSWSDocAssign4" minOccurs="0"/>
                <xsd:element ref="ns1:PVSWSDocDate" minOccurs="0"/>
                <xsd:element ref="ns1:PVSWSDocEstablishBy" minOccurs="0"/>
                <xsd:element ref="ns1:PVSWSDocType" minOccurs="0"/>
                <xsd:element ref="ns1:PVSWSDocPhase" minOccurs="0"/>
                <xsd:element ref="ns1:PVSWSDocStatus" minOccurs="0"/>
                <xsd:element ref="ns1:PVSWSDocRevBy" minOccurs="0"/>
                <xsd:element ref="ns1:PVSWSDocApproveBy" minOccurs="0"/>
                <xsd:element ref="ns1:PVSWSDocLocation" minOccurs="0"/>
                <xsd:element ref="ns1:PVSWSDocRevDate" minOccurs="0"/>
                <xsd:element ref="ns1:PVSWSDocChangeLabel" minOccurs="0"/>
                <xsd:element ref="ns1:PVSWSDocAssignment" minOccurs="0"/>
                <xsd:element ref="ns1:PVSWSDocAssignNr" minOccurs="0"/>
                <xsd:element ref="ns1:PVSWSDocAssignmentResponsible" minOccurs="0"/>
                <xsd:element ref="ns1:PVSWSDocCompany" minOccurs="0"/>
                <xsd:element ref="ns1:PVSWSDocItemVersion" minOccurs="0"/>
                <xsd:element ref="ns1:PVSWSDocProjName" minOccurs="0"/>
                <xsd:element ref="ns1:PVSWSDocToolName" minOccurs="0"/>
                <xsd:element ref="ns1:PVSWSDocToolVersion" minOccurs="0"/>
                <xsd:element ref="ns1:PVSWSDocToolPublishedDate" minOccurs="0"/>
                <xsd:element ref="ns1:PVSWSDocToolResponsible" minOccurs="0"/>
                <xsd:element ref="ns1:PVSWSDocToolModifiedBy" minOccurs="0"/>
                <xsd:element ref="ns1:PVSWSDocToolPro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VSWSDocName" ma:index="8" nillable="true" ma:displayName="Dokumentnamn" ma:description="" ma:hidden="true" ma:internalName="PVSWSDocName" ma:readOnly="false">
      <xsd:simpleType>
        <xsd:restriction base="dms:Text"/>
      </xsd:simpleType>
    </xsd:element>
    <xsd:element name="PVSWSDocAssign1" ma:index="9" nillable="true" ma:displayName="Titel" ma:description="" ma:internalName="PVSWSDocAssign1" ma:readOnly="false">
      <xsd:simpleType>
        <xsd:restriction base="dms:Text"/>
      </xsd:simpleType>
    </xsd:element>
    <xsd:element name="PVSWSDocAssign2" ma:index="10" nillable="true" ma:displayName="Titel rad 2" ma:description="" ma:internalName="PVSWSDocAssign2" ma:readOnly="false">
      <xsd:simpleType>
        <xsd:restriction base="dms:Text"/>
      </xsd:simpleType>
    </xsd:element>
    <xsd:element name="PVSWSDocAssign3" ma:index="11" nillable="true" ma:displayName="Titel rad 3" ma:description="" ma:internalName="PVSWSDocAssign3" ma:readOnly="false">
      <xsd:simpleType>
        <xsd:restriction base="dms:Text"/>
      </xsd:simpleType>
    </xsd:element>
    <xsd:element name="PVSWSDocAssign4" ma:index="12" nillable="true" ma:displayName="Titel rad 4" ma:description="" ma:internalName="PVSWSDocAssign4" ma:readOnly="false">
      <xsd:simpleType>
        <xsd:restriction base="dms:Text"/>
      </xsd:simpleType>
    </xsd:element>
    <xsd:element name="PVSWSDocDate" ma:index="13" nillable="true" ma:displayName="Datum" ma:default="[today]" ma:description="" ma:format="DateOnly" ma:internalName="PVSWSDocDate">
      <xsd:simpleType>
        <xsd:restriction base="dms:DateTime"/>
      </xsd:simpleType>
    </xsd:element>
    <xsd:element name="PVSWSDocEstablishBy" ma:index="14" nillable="true" ma:displayName="Författare" ma:description="" ma:internalName="PVSWSDocEstablishBy" ma:readOnly="false">
      <xsd:simpleType>
        <xsd:restriction base="dms:Text"/>
      </xsd:simpleType>
    </xsd:element>
    <xsd:element name="PVSWSDocType" ma:index="15" nillable="true" ma:displayName="Dokumenttyp" ma:default="" ma:description="" ma:format="Dropdown" ma:internalName="PVSWSDocType">
      <xsd:simpleType>
        <xsd:restriction base="dms:Choice">
          <xsd:enumeration value="Rapport"/>
          <xsd:enumeration value="Administrativa föreskrifter"/>
          <xsd:enumeration value="Avtal och kontrakt"/>
          <xsd:enumeration value="Beräkningar"/>
          <xsd:enumeration value="Bilder"/>
          <xsd:enumeration value="Korrespondens"/>
          <xsd:enumeration value="Beskrivningar"/>
          <xsd:enumeration value="Ekonomi"/>
          <xsd:enumeration value="Handlingsförteckning"/>
          <xsd:enumeration value="Listor"/>
          <xsd:enumeration value="Mallar och instruktioner"/>
          <xsd:enumeration value="Mängdförteckning"/>
          <xsd:enumeration value="Organisation"/>
          <xsd:enumeration value="PM"/>
          <xsd:enumeration value="Mötesdokument"/>
          <xsd:enumeration value="Ritningsförteckning"/>
          <xsd:enumeration value="Styrande dokument"/>
          <xsd:enumeration value="Skiss"/>
          <xsd:enumeration value="Teknisk beskrivning"/>
          <xsd:enumeration value="Tidplaner"/>
          <xsd:enumeration value="Upphandling"/>
          <xsd:enumeration value="Utlåtanden och granskning"/>
        </xsd:restriction>
      </xsd:simpleType>
    </xsd:element>
    <xsd:element name="PVSWSDocPhase" ma:index="16" nillable="true" ma:displayName="Skede" ma:default="" ma:description="" ma:format="Dropdown" ma:internalName="PVSWSDocPhase">
      <xsd:simpleType>
        <xsd:restriction base="dms:Choice">
          <xsd:enumeration value="Förstudiehandling"/>
          <xsd:enumeration value="Preliminär handling"/>
          <xsd:enumeration value="Programhandling"/>
          <xsd:enumeration value="Informationshandling"/>
          <xsd:enumeration value="Systemhandling"/>
          <xsd:enumeration value="Förfrågningsunderlag"/>
          <xsd:enumeration value="Bygghandling"/>
          <xsd:enumeration value="Relationshandling"/>
          <xsd:enumeration value="Förvaltningshandling"/>
          <xsd:enumeration value="Upphandlingsdokument"/>
        </xsd:restriction>
      </xsd:simpleType>
    </xsd:element>
    <xsd:element name="PVSWSDocStatus" ma:index="17" nillable="true" ma:displayName="Granskningsstatus" ma:default="" ma:description="" ma:format="Dropdown" ma:internalName="PVSWSDocStatus">
      <xsd:simpleType>
        <xsd:restriction base="dms:Choice">
          <xsd:enumeration value="Under arbete"/>
          <xsd:enumeration value="För information"/>
          <xsd:enumeration value="Preliminär"/>
          <xsd:enumeration value="Förhandskopia"/>
          <xsd:enumeration value="För granskning"/>
          <xsd:enumeration value="För godkännande"/>
          <xsd:enumeration value="Godkänd"/>
          <xsd:enumeration value="Ej giltigt"/>
          <xsd:enumeration value="Ersatt"/>
        </xsd:restriction>
      </xsd:simpleType>
    </xsd:element>
    <xsd:element name="PVSWSDocRevBy" ma:index="18" nillable="true" ma:displayName="Granskad av" ma:description="" ma:internalName="PVSWSDocRevBy" ma:readOnly="false">
      <xsd:simpleType>
        <xsd:restriction base="dms:Text"/>
      </xsd:simpleType>
    </xsd:element>
    <xsd:element name="PVSWSDocApproveBy" ma:index="19" nillable="true" ma:displayName="Godkänd av" ma:description="" ma:internalName="PVSWSDocApproveBy" ma:readOnly="false">
      <xsd:simpleType>
        <xsd:restriction base="dms:Text"/>
      </xsd:simpleType>
    </xsd:element>
    <xsd:element name="PVSWSDocLocation" ma:index="20" nillable="true" ma:displayName="Ansvarig part" ma:description="" ma:internalName="PVSWSDocLocation" ma:readOnly="false">
      <xsd:simpleType>
        <xsd:restriction base="dms:Text"/>
      </xsd:simpleType>
    </xsd:element>
    <xsd:element name="PVSWSDocRevDate" ma:index="21" nillable="true" ma:displayName="Ändringsdatum" ma:description="" ma:format="DateOnly" ma:internalName="PVSWSDocRevDate">
      <xsd:simpleType>
        <xsd:restriction base="dms:DateTime"/>
      </xsd:simpleType>
    </xsd:element>
    <xsd:element name="PVSWSDocChangeLabel" ma:index="22" nillable="true" ma:displayName="Ändringsbeteckning" ma:description="Ändringsbeteckning bör vara 2 tecken (siffror eller bokstäver)" ma:internalName="PVSWSDocChangeLabel">
      <xsd:simpleType>
        <xsd:restriction base="dms:Text">
          <xsd:maxLength value="20"/>
        </xsd:restriction>
      </xsd:simpleType>
    </xsd:element>
    <xsd:element name="PVSWSDocAssignment" ma:index="23" nillable="true" ma:displayName="Uppdragsnamn" ma:default="Uppdatering LCC-kalkyler" ma:description="" ma:internalName="PVSWSDocAssignment" ma:readOnly="false">
      <xsd:simpleType>
        <xsd:restriction base="dms:Text"/>
      </xsd:simpleType>
    </xsd:element>
    <xsd:element name="PVSWSDocAssignNr" ma:index="24" nillable="true" ma:displayName="Uppdragsnummer" ma:default="10375834" ma:description="" ma:internalName="PVSWSDocAssignNr" ma:readOnly="false">
      <xsd:simpleType>
        <xsd:restriction base="dms:Text"/>
      </xsd:simpleType>
    </xsd:element>
    <xsd:element name="PVSWSDocAssignmentResponsible" ma:index="25" nillable="true" ma:displayName="Uppdragsansvarig" ma:internalName="PVSWSDocAssignmentResponsible">
      <xsd:simpleType>
        <xsd:restriction base="dms:Text"/>
      </xsd:simpleType>
    </xsd:element>
    <xsd:element name="PVSWSDocCompany" ma:index="26" nillable="true" ma:displayName="Företag" ma:default="WSP Sverige AB" ma:internalName="PVSWSDocCompany">
      <xsd:simpleType>
        <xsd:restriction base="dms:Text"/>
      </xsd:simpleType>
    </xsd:element>
    <xsd:element name="PVSWSDocItemVersion" ma:index="27" nillable="true" ma:displayName="Version" ma:internalName="PVSWSDocItemVersion">
      <xsd:simpleType>
        <xsd:restriction base="dms:Text"/>
      </xsd:simpleType>
    </xsd:element>
    <xsd:element name="PVSWSDocProjName" ma:index="28" nillable="true" ma:displayName="Projektnamn" ma:description="" ma:internalName="PVSWSDocProjName" ma:readOnly="false">
      <xsd:simpleType>
        <xsd:restriction base="dms:Text"/>
      </xsd:simpleType>
    </xsd:element>
    <xsd:element name="PVSWSDocToolName" ma:index="29" nillable="true" ma:displayName="Mallnamn" ma:description="Namnet på den använda mallen" ma:internalName="PVSWSDocToolName" ma:readOnly="false">
      <xsd:simpleType>
        <xsd:restriction base="dms:Text"/>
      </xsd:simpleType>
    </xsd:element>
    <xsd:element name="PVSWSDocToolVersion" ma:index="30" nillable="true" ma:displayName="Mallversion" ma:description="Versionen på den använda mallen" ma:internalName="PVSWSDocToolVersion" ma:readOnly="false">
      <xsd:simpleType>
        <xsd:restriction base="dms:Text"/>
      </xsd:simpleType>
    </xsd:element>
    <xsd:element name="PVSWSDocToolPublishedDate" ma:index="31" nillable="true" ma:displayName="Mall publicerad" ma:description="Publiceringsdatum för den använda mallen" ma:format="DateOnly" ma:internalName="PVSWSDocToolPublishedDate" ma:readOnly="false">
      <xsd:simpleType>
        <xsd:restriction base="dms:DateTime"/>
      </xsd:simpleType>
    </xsd:element>
    <xsd:element name="PVSWSDocToolResponsible" ma:index="32" nillable="true" ma:displayName="Mallansvarig" ma:description="Den ansvariga för den använda mallen" ma:internalName="PVSWSDocToolResponsible" ma:readOnly="false">
      <xsd:simpleType>
        <xsd:restriction base="dms:Text"/>
      </xsd:simpleType>
    </xsd:element>
    <xsd:element name="PVSWSDocToolModifiedBy" ma:index="33" nillable="true" ma:displayName="Mall ändrad av" ma:description="Personen som ändrade den använda mallen" ma:internalName="PVSWSDocToolModifiedBy" ma:readOnly="false">
      <xsd:simpleType>
        <xsd:restriction base="dms:Text"/>
      </xsd:simpleType>
    </xsd:element>
    <xsd:element name="PVSWSDocToolProcess" ma:index="34" nillable="true" ma:displayName="Uppdragstyp för mall" ma:description="Uppdragstypen för den använda mallen" ma:internalName="PVSWSDocToolProces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VSWSDocProjName xmlns="http://schemas.microsoft.com/sharepoint/v3">LCC-kalkyler</PVSWSDocProjName>
    <PVSWSDocAssignNr xmlns="http://schemas.microsoft.com/sharepoint/v3">10375834</PVSWSDocAssignNr>
    <PVSWSDocAssignmentResponsible xmlns="http://schemas.microsoft.com/sharepoint/v3">Karlsson, Emma</PVSWSDocAssignmentResponsible>
    <PVSWSDocName xmlns="http://schemas.microsoft.com/sharepoint/v3">uhm_lcc_kalkyl_utomhusbelysning_vers-1.1_GENOMGÅNGEN ÖVERSIKTLIGT</PVSWSDocName>
    <PVSWSDocItemVersion xmlns="http://schemas.microsoft.com/sharepoint/v3">0.3</PVSWSDocItemVersion>
    <PVSWSDocEstablishBy xmlns="http://schemas.microsoft.com/sharepoint/v3" xsi:nil="true"/>
    <PVSWSDocStatus xmlns="http://schemas.microsoft.com/sharepoint/v3" xsi:nil="true"/>
    <PVSWSDocToolProcess xmlns="http://schemas.microsoft.com/sharepoint/v3" xsi:nil="true"/>
    <PVSWSDocChangeLabel xmlns="http://schemas.microsoft.com/sharepoint/v3" xsi:nil="true"/>
    <PVSWSDocToolModifiedBy xmlns="http://schemas.microsoft.com/sharepoint/v3" xsi:nil="true"/>
    <PVSWSDocType xmlns="http://schemas.microsoft.com/sharepoint/v3" xsi:nil="true"/>
    <PVSWSDocLocation xmlns="http://schemas.microsoft.com/sharepoint/v3" xsi:nil="true"/>
    <PVSWSDocRevDate xmlns="http://schemas.microsoft.com/sharepoint/v3" xsi:nil="true"/>
    <PVSWSDocToolName xmlns="http://schemas.microsoft.com/sharepoint/v3" xsi:nil="true"/>
    <PVSWSDocAssign2 xmlns="http://schemas.microsoft.com/sharepoint/v3" xsi:nil="true"/>
    <PVSWSDocAssign3 xmlns="http://schemas.microsoft.com/sharepoint/v3" xsi:nil="true"/>
    <PVSWSDocApproveBy xmlns="http://schemas.microsoft.com/sharepoint/v3" xsi:nil="true"/>
    <PVSWSDocCompany xmlns="http://schemas.microsoft.com/sharepoint/v3">WSP Sverige AB</PVSWSDocCompany>
    <PVSWSDocAssign1 xmlns="http://schemas.microsoft.com/sharepoint/v3" xsi:nil="true"/>
    <PVSWSDocDate xmlns="http://schemas.microsoft.com/sharepoint/v3">2024-10-11T12:55:25+00:00</PVSWSDocDate>
    <PVSWSDocAssignment xmlns="http://schemas.microsoft.com/sharepoint/v3">Uppdatering LCC-kalkyler</PVSWSDocAssignment>
    <PVSWSDocAssign4 xmlns="http://schemas.microsoft.com/sharepoint/v3" xsi:nil="true"/>
    <PVSWSDocRevBy xmlns="http://schemas.microsoft.com/sharepoint/v3" xsi:nil="true"/>
    <PVSWSDocToolResponsible xmlns="http://schemas.microsoft.com/sharepoint/v3" xsi:nil="true"/>
    <PVSWSDocPhase xmlns="http://schemas.microsoft.com/sharepoint/v3" xsi:nil="true"/>
    <PVSWSDocToolVersion xmlns="http://schemas.microsoft.com/sharepoint/v3" xsi:nil="true"/>
    <PVSWSDocToolPublished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Precio.VS.ApplicationLogic.Workplace.EventReceivers.DocumentEventReceiver_ItemAdded_Synchronous</Name>
    <Synchronization>Synchronous</Synchronization>
    <Type>10001</Type>
    <SequenceNumber>10000</SequenceNumber>
    <Url/>
    <Assembly>Precio.VS.ApplicationLogic, Version=1.0.0.0, Culture=neutral, PublicKeyToken=ebe4555da8d0fa9c</Assembly>
    <Class>Precio.VS.ApplicationLogic.Workplace.EventReceivers.DocumentEventReceiver</Class>
    <Data/>
    <Filter/>
  </Receiver>
  <Receiver>
    <Name>Precio.VS.ApplicationLogic.Workplace.EventReceivers.DocumentEventReceiver_ItemUpdated_Synchronous</Name>
    <Synchronization>Synchronous</Synchronization>
    <Type>10002</Type>
    <SequenceNumber>10000</SequenceNumber>
    <Url/>
    <Assembly>Precio.VS.ApplicationLogic, Version=1.0.0.0, Culture=neutral, PublicKeyToken=ebe4555da8d0fa9c</Assembly>
    <Class>Precio.VS.ApplicationLogic.Workplace.EventReceivers.DocumentEventReceiver</Class>
    <Data/>
    <Filter/>
  </Receiver>
  <Receiver>
    <Name>Precio.VS.ApplicationLogic.Workplace.EventReceivers.DocumentEventReceiver_ItemDeleted_Synchronous</Name>
    <Synchronization>Synchronous</Synchronization>
    <Type>10003</Type>
    <SequenceNumber>10000</SequenceNumber>
    <Url/>
    <Assembly>Precio.VS.ApplicationLogic, Version=1.0.0.0, Culture=neutral, PublicKeyToken=ebe4555da8d0fa9c</Assembly>
    <Class>Precio.VS.ApplicationLogic.Workplace.EventReceivers.DocumentEventReceiver</Class>
    <Data/>
    <Filter/>
  </Receiver>
</spe:Receivers>
</file>

<file path=customXml/itemProps1.xml><?xml version="1.0" encoding="utf-8"?>
<ds:datastoreItem xmlns:ds="http://schemas.openxmlformats.org/officeDocument/2006/customXml" ds:itemID="{4775DC78-D9E5-4271-B635-6E84EF4EBFC2}"/>
</file>

<file path=customXml/itemProps2.xml><?xml version="1.0" encoding="utf-8"?>
<ds:datastoreItem xmlns:ds="http://schemas.openxmlformats.org/officeDocument/2006/customXml" ds:itemID="{BA9C0E38-BA36-4C58-B112-8A996F8B10B4}"/>
</file>

<file path=customXml/itemProps3.xml><?xml version="1.0" encoding="utf-8"?>
<ds:datastoreItem xmlns:ds="http://schemas.openxmlformats.org/officeDocument/2006/customXml" ds:itemID="{7394EC2C-5DCD-44AF-8995-F7519DEEF854}"/>
</file>

<file path=customXml/itemProps4.xml><?xml version="1.0" encoding="utf-8"?>
<ds:datastoreItem xmlns:ds="http://schemas.openxmlformats.org/officeDocument/2006/customXml" ds:itemID="{8BE90258-AD36-4780-A955-532F3B5B9734}"/>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3</vt:i4>
      </vt:variant>
    </vt:vector>
  </HeadingPairs>
  <TitlesOfParts>
    <vt:vector size="10" baseType="lpstr">
      <vt:lpstr>1. Introduktion</vt:lpstr>
      <vt:lpstr>TEMP</vt:lpstr>
      <vt:lpstr>2. LCC-kalkyl</vt:lpstr>
      <vt:lpstr>3. Resultat</vt:lpstr>
      <vt:lpstr>4. Kalkylparametrar</vt:lpstr>
      <vt:lpstr>5. Svarsformulär</vt:lpstr>
      <vt:lpstr>6. Beräkningsfaktorer klimatpåv</vt:lpstr>
      <vt:lpstr>'2. LCC-kalkyl'!Utskriftsområde</vt:lpstr>
      <vt:lpstr>'3. Resultat'!Utskriftsområde</vt:lpstr>
      <vt:lpstr>'5. Svarsformulär'!Utskriftsområde</vt:lpstr>
    </vt:vector>
  </TitlesOfParts>
  <Company>Bångens Teknikkonsult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Lotta</dc:creator>
  <cp:lastModifiedBy>Karlsson, Emma</cp:lastModifiedBy>
  <cp:lastPrinted>2016-01-19T07:07:40Z</cp:lastPrinted>
  <dcterms:created xsi:type="dcterms:W3CDTF">1999-02-03T14:10:33Z</dcterms:created>
  <dcterms:modified xsi:type="dcterms:W3CDTF">2024-12-04T10:05:32Z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0x010100F3AFF667EC9D4557811DA86F1C6D7EFB00D9C53E5C01D0544FBE7A89EC7EDB17F0</vt:lpwstr>
  </property>
</Properties>
</file>