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https://ams.corp.pbwan.net/projects/10375834/Document/5_Berakningar/4_Slutversion efter granskning/"/>
    </mc:Choice>
  </mc:AlternateContent>
  <xr:revisionPtr revIDLastSave="0" documentId="13_ncr:1_{475B4C73-9F39-4E98-B067-74C9F4E4F10A}" xr6:coauthVersionLast="47" xr6:coauthVersionMax="47" xr10:uidLastSave="{00000000-0000-0000-0000-000000000000}"/>
  <bookViews>
    <workbookView xWindow="-108" yWindow="-108" windowWidth="23256" windowHeight="14016" tabRatio="925" firstSheet="1" activeTab="1" xr2:uid="{00000000-000D-0000-FFFF-FFFF00000000}"/>
  </bookViews>
  <sheets>
    <sheet name="1. Introduktion" sheetId="8" r:id="rId1"/>
    <sheet name=" 2. LCC Köp" sheetId="12" r:id="rId2"/>
    <sheet name=" 2. LCC Hyra" sheetId="25" r:id="rId3"/>
    <sheet name=" 2. LCC Leasing" sheetId="26" r:id="rId4"/>
    <sheet name="3. Kalkylparametrar" sheetId="16" r:id="rId5"/>
    <sheet name="4. Resultat Köp" sheetId="18" r:id="rId6"/>
    <sheet name="4. Resultat Hyra" sheetId="27" r:id="rId7"/>
    <sheet name="4. Resultat Leasing" sheetId="28" r:id="rId8"/>
    <sheet name="5. Beräkningsfaktorer klimat" sheetId="20" r:id="rId9"/>
    <sheet name="6. Svarsformulär" sheetId="19" r:id="rId10"/>
  </sheets>
  <externalReferences>
    <externalReference r:id="rId11"/>
  </externalReferences>
  <definedNames>
    <definedName name="_xlnm._FilterDatabase" localSheetId="2" hidden="1">' 2. LCC Hyra'!#REF!</definedName>
    <definedName name="_xlnm._FilterDatabase" localSheetId="1" hidden="1">' 2. LCC Köp'!#REF!</definedName>
    <definedName name="_xlnm._FilterDatabase" localSheetId="3" hidden="1">' 2. LCC Leasing'!#REF!</definedName>
    <definedName name="Faktorer" localSheetId="2">#REF!</definedName>
    <definedName name="Faktorer" localSheetId="3">#REF!</definedName>
    <definedName name="Faktorer" localSheetId="6">#REF!</definedName>
    <definedName name="Faktorer" localSheetId="7">#REF!</definedName>
    <definedName name="Faktorer" localSheetId="8">#REF!</definedName>
    <definedName name="Faktorer" localSheetId="9">#REF!</definedName>
    <definedName name="Faktorer">#REF!</definedName>
    <definedName name="KONTOR" localSheetId="2">#REF!</definedName>
    <definedName name="KONTOR" localSheetId="3">#REF!</definedName>
    <definedName name="KONTOR" localSheetId="6">#REF!</definedName>
    <definedName name="KONTOR" localSheetId="7">#REF!</definedName>
    <definedName name="KONTOR" localSheetId="8">#REF!</definedName>
    <definedName name="KONTOR">#REF!</definedName>
    <definedName name="Omvandlingsfaktorer" localSheetId="2">#REF!</definedName>
    <definedName name="Omvandlingsfaktorer" localSheetId="3">#REF!</definedName>
    <definedName name="Omvandlingsfaktorer" localSheetId="6">#REF!</definedName>
    <definedName name="Omvandlingsfaktorer" localSheetId="7">#REF!</definedName>
    <definedName name="Omvandlingsfaktorer" localSheetId="8">#REF!</definedName>
    <definedName name="Omvandlingsfaktorer" localSheetId="9">#REF!</definedName>
    <definedName name="Omvandlingsfaktorer">#REF!</definedName>
    <definedName name="Pris" localSheetId="2">' 2. LCC Hyra'!#REF!</definedName>
    <definedName name="Pris" localSheetId="3">' 2. LCC Leasing'!#REF!</definedName>
    <definedName name="Pris" localSheetId="6">' 2. LCC Köp'!#REF!</definedName>
    <definedName name="Pris" localSheetId="7">' 2. LCC Köp'!#REF!</definedName>
    <definedName name="Pris">' 2. LCC Köp'!#REF!</definedName>
    <definedName name="SJUKHUS" localSheetId="2">#REF!</definedName>
    <definedName name="SJUKHUS" localSheetId="3">#REF!</definedName>
    <definedName name="SJUKHUS" localSheetId="6">#REF!</definedName>
    <definedName name="SJUKHUS" localSheetId="7">#REF!</definedName>
    <definedName name="SJUKHUS" localSheetId="8">#REF!</definedName>
    <definedName name="SJUKHUS">#REF!</definedName>
    <definedName name="SKOLA" localSheetId="2">#REF!</definedName>
    <definedName name="SKOLA" localSheetId="3">#REF!</definedName>
    <definedName name="SKOLA" localSheetId="6">#REF!</definedName>
    <definedName name="SKOLA" localSheetId="7">#REF!</definedName>
    <definedName name="SKOLA" localSheetId="8">#REF!</definedName>
    <definedName name="SKOLA">#REF!</definedName>
    <definedName name="SPORTHALL" localSheetId="2">#REF!</definedName>
    <definedName name="SPORTHALL" localSheetId="3">#REF!</definedName>
    <definedName name="SPORTHALL" localSheetId="6">#REF!</definedName>
    <definedName name="SPORTHALL" localSheetId="7">#REF!</definedName>
    <definedName name="SPORTHALL" localSheetId="8">#REF!</definedName>
    <definedName name="SPORTHALL">#REF!</definedName>
    <definedName name="SPORTHALLAR" localSheetId="2">#REF!</definedName>
    <definedName name="SPORTHALLAR" localSheetId="3">#REF!</definedName>
    <definedName name="SPORTHALLAR" localSheetId="6">#REF!</definedName>
    <definedName name="SPORTHALLAR" localSheetId="7">#REF!</definedName>
    <definedName name="SPORTHALLAR" localSheetId="8">#REF!</definedName>
    <definedName name="SPORTHALLAR">#REF!</definedName>
    <definedName name="STYRNING">'[1]2. LCC-kalkyl'!$I$201:$I$208</definedName>
    <definedName name="_xlnm.Print_Area" localSheetId="2">' 2. LCC Hyra'!$B$6:$M$147</definedName>
    <definedName name="_xlnm.Print_Area" localSheetId="1">' 2. LCC Köp'!$B$7:$M$146</definedName>
    <definedName name="_xlnm.Print_Area" localSheetId="3">' 2. LCC Leasing'!$B$6:$M$150</definedName>
    <definedName name="_xlnm.Print_Area" localSheetId="6">'4. Resultat Hyra'!$B$7:$T$82,'4. Resultat Hyra'!#REF!</definedName>
    <definedName name="_xlnm.Print_Area" localSheetId="5">'4. Resultat Köp'!$B$7:$T$82,'4. Resultat Köp'!#REF!</definedName>
    <definedName name="_xlnm.Print_Area" localSheetId="7">'4. Resultat Leasing'!$B$7:$T$82,'4. Resultat Leasing'!#REF!</definedName>
    <definedName name="_xlnm.Print_Area" localSheetId="9">'6. Svarsformulär'!$B$7:$F$81</definedName>
    <definedName name="_xlnm.Criteria" localSheetId="2">' 2. LCC Hyra'!#REF!</definedName>
    <definedName name="_xlnm.Criteria" localSheetId="1">' 2. LCC Köp'!#REF!</definedName>
    <definedName name="_xlnm.Criteria" localSheetId="3">' 2. LCC Leasing'!#REF!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0" l="1"/>
  <c r="G3" i="20"/>
  <c r="H25" i="20"/>
  <c r="H24" i="20"/>
  <c r="H23" i="20"/>
  <c r="H22" i="20"/>
  <c r="D4" i="19"/>
  <c r="D3" i="19"/>
  <c r="G4" i="28"/>
  <c r="G3" i="28"/>
  <c r="G4" i="27"/>
  <c r="G3" i="27"/>
  <c r="G4" i="18"/>
  <c r="G3" i="18"/>
  <c r="D4" i="16"/>
  <c r="D3" i="16"/>
  <c r="E4" i="26"/>
  <c r="E3" i="26"/>
  <c r="E4" i="25"/>
  <c r="E3" i="25"/>
  <c r="E4" i="12"/>
  <c r="E3" i="12"/>
  <c r="I136" i="26" l="1"/>
  <c r="J75" i="26"/>
  <c r="J84" i="26" s="1"/>
  <c r="K75" i="26"/>
  <c r="L75" i="26"/>
  <c r="M75" i="26"/>
  <c r="J76" i="26"/>
  <c r="K76" i="26"/>
  <c r="L76" i="26"/>
  <c r="M76" i="26"/>
  <c r="J77" i="26"/>
  <c r="K77" i="26"/>
  <c r="L77" i="26"/>
  <c r="M77" i="26"/>
  <c r="J78" i="26"/>
  <c r="K78" i="26"/>
  <c r="L78" i="26"/>
  <c r="M78" i="26"/>
  <c r="J80" i="26"/>
  <c r="K80" i="26"/>
  <c r="L80" i="26"/>
  <c r="M80" i="26"/>
  <c r="K84" i="26"/>
  <c r="J91" i="26"/>
  <c r="K91" i="26"/>
  <c r="L91" i="26"/>
  <c r="M91" i="26"/>
  <c r="J92" i="26"/>
  <c r="K92" i="26"/>
  <c r="L92" i="26"/>
  <c r="M92" i="26"/>
  <c r="M95" i="26" s="1"/>
  <c r="J93" i="26"/>
  <c r="K93" i="26"/>
  <c r="L93" i="26"/>
  <c r="M93" i="26"/>
  <c r="J94" i="26"/>
  <c r="K94" i="26"/>
  <c r="L94" i="26"/>
  <c r="M94" i="26"/>
  <c r="J96" i="26"/>
  <c r="K96" i="26"/>
  <c r="K98" i="26" s="1"/>
  <c r="L96" i="26"/>
  <c r="M96" i="26"/>
  <c r="J97" i="26"/>
  <c r="K97" i="26"/>
  <c r="L97" i="26"/>
  <c r="L98" i="26" s="1"/>
  <c r="M97" i="26"/>
  <c r="J99" i="26"/>
  <c r="K99" i="26"/>
  <c r="L99" i="26"/>
  <c r="L101" i="26" s="1"/>
  <c r="M99" i="26"/>
  <c r="J100" i="26"/>
  <c r="K100" i="26"/>
  <c r="L100" i="26"/>
  <c r="M100" i="26"/>
  <c r="J102" i="26"/>
  <c r="K102" i="26"/>
  <c r="L102" i="26"/>
  <c r="M102" i="26"/>
  <c r="J107" i="26"/>
  <c r="K107" i="26"/>
  <c r="L107" i="26"/>
  <c r="M107" i="26"/>
  <c r="J111" i="26"/>
  <c r="K111" i="26"/>
  <c r="L111" i="26"/>
  <c r="M111" i="26"/>
  <c r="J112" i="26"/>
  <c r="K112" i="26"/>
  <c r="L112" i="26"/>
  <c r="M112" i="26"/>
  <c r="J113" i="26"/>
  <c r="K113" i="26"/>
  <c r="L113" i="26"/>
  <c r="M113" i="26"/>
  <c r="L114" i="26"/>
  <c r="M114" i="26"/>
  <c r="J115" i="26"/>
  <c r="K115" i="26"/>
  <c r="L115" i="26"/>
  <c r="M115" i="26"/>
  <c r="J123" i="26"/>
  <c r="K123" i="26"/>
  <c r="L123" i="26"/>
  <c r="L129" i="26" s="1"/>
  <c r="M123" i="26"/>
  <c r="J124" i="26"/>
  <c r="K124" i="26"/>
  <c r="L124" i="26"/>
  <c r="M124" i="26"/>
  <c r="J125" i="26"/>
  <c r="K125" i="26"/>
  <c r="L125" i="26"/>
  <c r="M125" i="26"/>
  <c r="J126" i="26"/>
  <c r="K126" i="26"/>
  <c r="L126" i="26"/>
  <c r="M126" i="26"/>
  <c r="J127" i="26"/>
  <c r="K127" i="26"/>
  <c r="L127" i="26"/>
  <c r="M127" i="26"/>
  <c r="J128" i="26"/>
  <c r="K128" i="26"/>
  <c r="L128" i="26"/>
  <c r="M128" i="26"/>
  <c r="J132" i="26"/>
  <c r="K132" i="26"/>
  <c r="L132" i="26"/>
  <c r="M132" i="26"/>
  <c r="J133" i="26"/>
  <c r="K133" i="26"/>
  <c r="K135" i="26" s="1"/>
  <c r="L133" i="26"/>
  <c r="M133" i="26"/>
  <c r="J134" i="26"/>
  <c r="K134" i="26"/>
  <c r="L134" i="26"/>
  <c r="M134" i="26"/>
  <c r="J136" i="26"/>
  <c r="K136" i="26"/>
  <c r="L136" i="26"/>
  <c r="M136" i="26"/>
  <c r="J140" i="26"/>
  <c r="K140" i="26"/>
  <c r="L140" i="26"/>
  <c r="M140" i="26"/>
  <c r="J141" i="26"/>
  <c r="K141" i="26"/>
  <c r="L141" i="26"/>
  <c r="M141" i="26"/>
  <c r="J142" i="26"/>
  <c r="K142" i="26"/>
  <c r="L142" i="26"/>
  <c r="M142" i="26"/>
  <c r="J74" i="25"/>
  <c r="K74" i="25"/>
  <c r="L74" i="25"/>
  <c r="M74" i="25"/>
  <c r="J75" i="25"/>
  <c r="K75" i="25"/>
  <c r="L75" i="25"/>
  <c r="M75" i="25"/>
  <c r="J76" i="25"/>
  <c r="J82" i="25" s="1"/>
  <c r="K76" i="25"/>
  <c r="K82" i="25" s="1"/>
  <c r="L76" i="25"/>
  <c r="L82" i="25" s="1"/>
  <c r="M76" i="25"/>
  <c r="J78" i="25"/>
  <c r="K78" i="25"/>
  <c r="L78" i="25"/>
  <c r="M78" i="25"/>
  <c r="M82" i="25" s="1"/>
  <c r="J89" i="25"/>
  <c r="K89" i="25"/>
  <c r="L89" i="25"/>
  <c r="M89" i="25"/>
  <c r="M93" i="25" s="1"/>
  <c r="J90" i="25"/>
  <c r="J93" i="25" s="1"/>
  <c r="K90" i="25"/>
  <c r="L90" i="25"/>
  <c r="M90" i="25"/>
  <c r="J91" i="25"/>
  <c r="K91" i="25"/>
  <c r="L91" i="25"/>
  <c r="M91" i="25"/>
  <c r="J92" i="25"/>
  <c r="K92" i="25"/>
  <c r="K93" i="25" s="1"/>
  <c r="L92" i="25"/>
  <c r="M92" i="25"/>
  <c r="J94" i="25"/>
  <c r="K94" i="25"/>
  <c r="K96" i="25" s="1"/>
  <c r="L94" i="25"/>
  <c r="M94" i="25"/>
  <c r="J95" i="25"/>
  <c r="K95" i="25"/>
  <c r="L95" i="25"/>
  <c r="M95" i="25"/>
  <c r="J97" i="25"/>
  <c r="K97" i="25"/>
  <c r="K66" i="25" s="1"/>
  <c r="L97" i="25"/>
  <c r="M97" i="25"/>
  <c r="J98" i="25"/>
  <c r="J99" i="25" s="1"/>
  <c r="K98" i="25"/>
  <c r="K99" i="25" s="1"/>
  <c r="L98" i="25"/>
  <c r="M98" i="25"/>
  <c r="M99" i="25"/>
  <c r="M101" i="25" s="1"/>
  <c r="J100" i="25"/>
  <c r="K100" i="25"/>
  <c r="L100" i="25"/>
  <c r="M100" i="25"/>
  <c r="J105" i="25"/>
  <c r="K105" i="25"/>
  <c r="L105" i="25"/>
  <c r="M105" i="25"/>
  <c r="J109" i="25"/>
  <c r="J112" i="25" s="1"/>
  <c r="K109" i="25"/>
  <c r="L109" i="25"/>
  <c r="M109" i="25"/>
  <c r="J110" i="25"/>
  <c r="K110" i="25"/>
  <c r="K112" i="25" s="1"/>
  <c r="K114" i="25" s="1"/>
  <c r="L110" i="25"/>
  <c r="M110" i="25"/>
  <c r="J111" i="25"/>
  <c r="K111" i="25"/>
  <c r="L111" i="25"/>
  <c r="M111" i="25"/>
  <c r="M112" i="25"/>
  <c r="J113" i="25"/>
  <c r="J80" i="25" s="1"/>
  <c r="K113" i="25"/>
  <c r="L113" i="25"/>
  <c r="L80" i="25" s="1"/>
  <c r="M113" i="25"/>
  <c r="J121" i="25"/>
  <c r="K121" i="25"/>
  <c r="L121" i="25"/>
  <c r="M121" i="25"/>
  <c r="M127" i="25" s="1"/>
  <c r="J122" i="25"/>
  <c r="J127" i="25" s="1"/>
  <c r="K122" i="25"/>
  <c r="L122" i="25"/>
  <c r="M122" i="25"/>
  <c r="J123" i="25"/>
  <c r="K123" i="25"/>
  <c r="L123" i="25"/>
  <c r="M123" i="25"/>
  <c r="J124" i="25"/>
  <c r="K124" i="25"/>
  <c r="L124" i="25"/>
  <c r="M124" i="25"/>
  <c r="J125" i="25"/>
  <c r="K125" i="25"/>
  <c r="K127" i="25" s="1"/>
  <c r="L125" i="25"/>
  <c r="M125" i="25"/>
  <c r="J126" i="25"/>
  <c r="K126" i="25"/>
  <c r="L126" i="25"/>
  <c r="M126" i="25"/>
  <c r="L127" i="25"/>
  <c r="J130" i="25"/>
  <c r="J133" i="25" s="1"/>
  <c r="K130" i="25"/>
  <c r="K133" i="25" s="1"/>
  <c r="L130" i="25"/>
  <c r="M130" i="25"/>
  <c r="J131" i="25"/>
  <c r="K131" i="25"/>
  <c r="L131" i="25"/>
  <c r="M131" i="25"/>
  <c r="J132" i="25"/>
  <c r="K132" i="25"/>
  <c r="L132" i="25"/>
  <c r="M132" i="25"/>
  <c r="L133" i="25"/>
  <c r="J134" i="25"/>
  <c r="K134" i="25"/>
  <c r="L134" i="25"/>
  <c r="M134" i="25"/>
  <c r="J138" i="25"/>
  <c r="K138" i="25"/>
  <c r="K140" i="25" s="1"/>
  <c r="K141" i="25" s="1"/>
  <c r="L138" i="25"/>
  <c r="L140" i="25" s="1"/>
  <c r="L141" i="25" s="1"/>
  <c r="M138" i="25"/>
  <c r="M140" i="25" s="1"/>
  <c r="M141" i="25" s="1"/>
  <c r="J139" i="25"/>
  <c r="J140" i="25" s="1"/>
  <c r="J141" i="25" s="1"/>
  <c r="K139" i="25"/>
  <c r="L139" i="25"/>
  <c r="M139" i="25"/>
  <c r="J71" i="12"/>
  <c r="K71" i="12"/>
  <c r="L71" i="12"/>
  <c r="M71" i="12"/>
  <c r="J75" i="12"/>
  <c r="K75" i="12"/>
  <c r="K78" i="12" s="1"/>
  <c r="K82" i="12" s="1"/>
  <c r="L75" i="12"/>
  <c r="M75" i="12"/>
  <c r="J76" i="12"/>
  <c r="K76" i="12"/>
  <c r="L76" i="12"/>
  <c r="L78" i="12" s="1"/>
  <c r="L82" i="12" s="1"/>
  <c r="M76" i="12"/>
  <c r="J77" i="12"/>
  <c r="K77" i="12"/>
  <c r="L77" i="12"/>
  <c r="M77" i="12"/>
  <c r="J78" i="12"/>
  <c r="J80" i="12"/>
  <c r="K80" i="12"/>
  <c r="L80" i="12"/>
  <c r="M80" i="12"/>
  <c r="J87" i="12"/>
  <c r="K87" i="12"/>
  <c r="L87" i="12"/>
  <c r="M87" i="12"/>
  <c r="J88" i="12"/>
  <c r="K88" i="12"/>
  <c r="L88" i="12"/>
  <c r="M88" i="12"/>
  <c r="J89" i="12"/>
  <c r="K89" i="12"/>
  <c r="L89" i="12"/>
  <c r="M89" i="12"/>
  <c r="J90" i="12"/>
  <c r="K90" i="12"/>
  <c r="L90" i="12"/>
  <c r="M90" i="12"/>
  <c r="J92" i="12"/>
  <c r="K92" i="12"/>
  <c r="L92" i="12"/>
  <c r="M92" i="12"/>
  <c r="J93" i="12"/>
  <c r="J94" i="12" s="1"/>
  <c r="K93" i="12"/>
  <c r="K94" i="12" s="1"/>
  <c r="L93" i="12"/>
  <c r="M93" i="12"/>
  <c r="J95" i="12"/>
  <c r="K95" i="12"/>
  <c r="L95" i="12"/>
  <c r="M95" i="12"/>
  <c r="J96" i="12"/>
  <c r="J97" i="12" s="1"/>
  <c r="K96" i="12"/>
  <c r="K97" i="12" s="1"/>
  <c r="L96" i="12"/>
  <c r="M96" i="12"/>
  <c r="L97" i="12"/>
  <c r="L99" i="12" s="1"/>
  <c r="M97" i="12"/>
  <c r="J98" i="12"/>
  <c r="K98" i="12"/>
  <c r="L98" i="12"/>
  <c r="M98" i="12"/>
  <c r="J103" i="12"/>
  <c r="K103" i="12"/>
  <c r="L103" i="12"/>
  <c r="M103" i="12"/>
  <c r="J107" i="12"/>
  <c r="J110" i="12" s="1"/>
  <c r="K107" i="12"/>
  <c r="K110" i="12" s="1"/>
  <c r="L107" i="12"/>
  <c r="M107" i="12"/>
  <c r="J108" i="12"/>
  <c r="K108" i="12"/>
  <c r="L108" i="12"/>
  <c r="M108" i="12"/>
  <c r="J109" i="12"/>
  <c r="K109" i="12"/>
  <c r="L109" i="12"/>
  <c r="M109" i="12"/>
  <c r="J111" i="12"/>
  <c r="K111" i="12"/>
  <c r="L111" i="12"/>
  <c r="M111" i="12"/>
  <c r="J119" i="12"/>
  <c r="K119" i="12"/>
  <c r="L119" i="12"/>
  <c r="M119" i="12"/>
  <c r="J120" i="12"/>
  <c r="K120" i="12"/>
  <c r="L120" i="12"/>
  <c r="M120" i="12"/>
  <c r="J121" i="12"/>
  <c r="K121" i="12"/>
  <c r="L121" i="12"/>
  <c r="M121" i="12"/>
  <c r="J122" i="12"/>
  <c r="K122" i="12"/>
  <c r="L122" i="12"/>
  <c r="M122" i="12"/>
  <c r="J123" i="12"/>
  <c r="K123" i="12"/>
  <c r="L123" i="12"/>
  <c r="M123" i="12"/>
  <c r="J124" i="12"/>
  <c r="K124" i="12"/>
  <c r="L124" i="12"/>
  <c r="M124" i="12"/>
  <c r="M125" i="12"/>
  <c r="J128" i="12"/>
  <c r="K128" i="12"/>
  <c r="L128" i="12"/>
  <c r="M128" i="12"/>
  <c r="J129" i="12"/>
  <c r="K129" i="12"/>
  <c r="L129" i="12"/>
  <c r="L131" i="12" s="1"/>
  <c r="M129" i="12"/>
  <c r="M131" i="12" s="1"/>
  <c r="J130" i="12"/>
  <c r="K130" i="12"/>
  <c r="L130" i="12"/>
  <c r="M130" i="12"/>
  <c r="J132" i="12"/>
  <c r="K132" i="12"/>
  <c r="L132" i="12"/>
  <c r="M132" i="12"/>
  <c r="J136" i="12"/>
  <c r="K136" i="12"/>
  <c r="L136" i="12"/>
  <c r="L139" i="12" s="1"/>
  <c r="L140" i="12" s="1"/>
  <c r="M136" i="12"/>
  <c r="J137" i="12"/>
  <c r="K137" i="12"/>
  <c r="L137" i="12"/>
  <c r="M137" i="12"/>
  <c r="J138" i="12"/>
  <c r="K138" i="12"/>
  <c r="L138" i="12"/>
  <c r="M138" i="12"/>
  <c r="M139" i="12"/>
  <c r="M140" i="12" s="1"/>
  <c r="I91" i="26"/>
  <c r="I93" i="26"/>
  <c r="I96" i="26"/>
  <c r="I95" i="12"/>
  <c r="I94" i="25"/>
  <c r="I91" i="25"/>
  <c r="I89" i="25"/>
  <c r="I92" i="12"/>
  <c r="I89" i="12"/>
  <c r="I87" i="12"/>
  <c r="H138" i="25"/>
  <c r="H122" i="25"/>
  <c r="H123" i="25"/>
  <c r="H124" i="25"/>
  <c r="H125" i="25"/>
  <c r="H126" i="25"/>
  <c r="H121" i="25"/>
  <c r="M114" i="25" l="1"/>
  <c r="K99" i="12"/>
  <c r="J99" i="12"/>
  <c r="J131" i="12"/>
  <c r="L110" i="12"/>
  <c r="L112" i="12" s="1"/>
  <c r="L94" i="12"/>
  <c r="K125" i="12"/>
  <c r="L66" i="12"/>
  <c r="J82" i="12"/>
  <c r="K139" i="12"/>
  <c r="K140" i="12" s="1"/>
  <c r="J125" i="12"/>
  <c r="J112" i="12"/>
  <c r="J66" i="12"/>
  <c r="J139" i="12"/>
  <c r="J140" i="12" s="1"/>
  <c r="K131" i="12"/>
  <c r="K133" i="12" s="1"/>
  <c r="L125" i="12"/>
  <c r="M110" i="12"/>
  <c r="M94" i="12"/>
  <c r="K67" i="25"/>
  <c r="K101" i="25"/>
  <c r="L135" i="25"/>
  <c r="L84" i="25"/>
  <c r="L93" i="25"/>
  <c r="K65" i="25"/>
  <c r="K104" i="25"/>
  <c r="K64" i="25" s="1"/>
  <c r="L112" i="25"/>
  <c r="L114" i="25" s="1"/>
  <c r="J96" i="25"/>
  <c r="L99" i="25"/>
  <c r="L101" i="25" s="1"/>
  <c r="J114" i="26"/>
  <c r="J116" i="26" s="1"/>
  <c r="J101" i="26"/>
  <c r="J68" i="26" s="1"/>
  <c r="M66" i="26"/>
  <c r="J95" i="26"/>
  <c r="L84" i="26"/>
  <c r="K143" i="26"/>
  <c r="K144" i="26" s="1"/>
  <c r="J98" i="26"/>
  <c r="K66" i="26"/>
  <c r="K129" i="26"/>
  <c r="J129" i="26"/>
  <c r="L143" i="26"/>
  <c r="L144" i="26" s="1"/>
  <c r="K114" i="26"/>
  <c r="K95" i="26"/>
  <c r="M84" i="26"/>
  <c r="M67" i="26"/>
  <c r="J143" i="26"/>
  <c r="J144" i="26" s="1"/>
  <c r="K67" i="26"/>
  <c r="J135" i="26"/>
  <c r="J137" i="26" s="1"/>
  <c r="J146" i="26" s="1"/>
  <c r="L68" i="26"/>
  <c r="L135" i="26"/>
  <c r="L137" i="26" s="1"/>
  <c r="L146" i="26" s="1"/>
  <c r="K101" i="26"/>
  <c r="K68" i="26" s="1"/>
  <c r="M98" i="26"/>
  <c r="M129" i="26"/>
  <c r="M143" i="26"/>
  <c r="M144" i="26" s="1"/>
  <c r="J133" i="12"/>
  <c r="M91" i="12"/>
  <c r="K91" i="12"/>
  <c r="K102" i="12" s="1"/>
  <c r="K65" i="12" s="1"/>
  <c r="K112" i="12"/>
  <c r="L133" i="12"/>
  <c r="L142" i="12" s="1"/>
  <c r="J84" i="25"/>
  <c r="L95" i="26"/>
  <c r="L106" i="26" s="1"/>
  <c r="L65" i="25"/>
  <c r="L67" i="26"/>
  <c r="J91" i="12"/>
  <c r="J102" i="12" s="1"/>
  <c r="J65" i="12" s="1"/>
  <c r="M66" i="12"/>
  <c r="K135" i="25"/>
  <c r="K143" i="25" s="1"/>
  <c r="M96" i="25"/>
  <c r="M104" i="25" s="1"/>
  <c r="L82" i="26"/>
  <c r="L86" i="26" s="1"/>
  <c r="K66" i="12"/>
  <c r="L66" i="26"/>
  <c r="M78" i="12"/>
  <c r="M82" i="12" s="1"/>
  <c r="M133" i="25"/>
  <c r="L96" i="25"/>
  <c r="L104" i="25" s="1"/>
  <c r="L64" i="25" s="1"/>
  <c r="L91" i="12"/>
  <c r="M101" i="26"/>
  <c r="K137" i="26"/>
  <c r="K82" i="26"/>
  <c r="K86" i="26" s="1"/>
  <c r="J114" i="25"/>
  <c r="L143" i="25"/>
  <c r="L68" i="12"/>
  <c r="L67" i="12"/>
  <c r="J101" i="25"/>
  <c r="M65" i="25"/>
  <c r="M112" i="12"/>
  <c r="K68" i="12"/>
  <c r="K67" i="12"/>
  <c r="L66" i="25"/>
  <c r="M135" i="25"/>
  <c r="M143" i="25" s="1"/>
  <c r="M80" i="25"/>
  <c r="M84" i="25" s="1"/>
  <c r="L103" i="26"/>
  <c r="M133" i="12"/>
  <c r="M142" i="12" s="1"/>
  <c r="J68" i="12"/>
  <c r="J67" i="12"/>
  <c r="M68" i="12"/>
  <c r="M67" i="12"/>
  <c r="L67" i="25"/>
  <c r="K80" i="25"/>
  <c r="K84" i="25" s="1"/>
  <c r="K103" i="26"/>
  <c r="K106" i="26" s="1"/>
  <c r="K65" i="26" s="1"/>
  <c r="J103" i="26"/>
  <c r="J106" i="26" s="1"/>
  <c r="J108" i="26" s="1"/>
  <c r="J118" i="26" s="1"/>
  <c r="M135" i="26"/>
  <c r="K116" i="26"/>
  <c r="J135" i="25"/>
  <c r="J143" i="25" s="1"/>
  <c r="J104" i="25"/>
  <c r="J64" i="25" s="1"/>
  <c r="J65" i="25"/>
  <c r="J67" i="25"/>
  <c r="M99" i="12"/>
  <c r="J66" i="26"/>
  <c r="J82" i="26"/>
  <c r="J86" i="26" s="1"/>
  <c r="J67" i="26"/>
  <c r="J66" i="25"/>
  <c r="L116" i="26"/>
  <c r="M116" i="26"/>
  <c r="M82" i="26"/>
  <c r="M103" i="26"/>
  <c r="M106" i="26" s="1"/>
  <c r="M68" i="26"/>
  <c r="M67" i="25"/>
  <c r="M66" i="25"/>
  <c r="K142" i="12" l="1"/>
  <c r="J142" i="12"/>
  <c r="K146" i="26"/>
  <c r="M102" i="12"/>
  <c r="M65" i="12" s="1"/>
  <c r="L102" i="12"/>
  <c r="L65" i="12" s="1"/>
  <c r="K106" i="25"/>
  <c r="K116" i="25" s="1"/>
  <c r="K144" i="25" s="1"/>
  <c r="K62" i="25" s="1"/>
  <c r="K63" i="25" s="1"/>
  <c r="M86" i="26"/>
  <c r="L65" i="26"/>
  <c r="L108" i="26"/>
  <c r="L118" i="26" s="1"/>
  <c r="L147" i="26" s="1"/>
  <c r="L63" i="26" s="1"/>
  <c r="L64" i="26" s="1"/>
  <c r="M137" i="26"/>
  <c r="M146" i="26" s="1"/>
  <c r="J104" i="12"/>
  <c r="J114" i="12" s="1"/>
  <c r="J143" i="12" s="1"/>
  <c r="J63" i="12" s="1"/>
  <c r="J64" i="12" s="1"/>
  <c r="L104" i="12"/>
  <c r="L114" i="12" s="1"/>
  <c r="L143" i="12" s="1"/>
  <c r="L63" i="12" s="1"/>
  <c r="L64" i="12" s="1"/>
  <c r="M64" i="25"/>
  <c r="M106" i="25"/>
  <c r="M116" i="25" s="1"/>
  <c r="M144" i="25" s="1"/>
  <c r="M62" i="25" s="1"/>
  <c r="M63" i="25" s="1"/>
  <c r="J65" i="26"/>
  <c r="K108" i="26"/>
  <c r="K118" i="26" s="1"/>
  <c r="J106" i="25"/>
  <c r="J116" i="25" s="1"/>
  <c r="J144" i="25" s="1"/>
  <c r="J62" i="25" s="1"/>
  <c r="J63" i="25" s="1"/>
  <c r="L106" i="25"/>
  <c r="L116" i="25" s="1"/>
  <c r="L144" i="25" s="1"/>
  <c r="L62" i="25" s="1"/>
  <c r="L63" i="25" s="1"/>
  <c r="J147" i="26"/>
  <c r="J63" i="26" s="1"/>
  <c r="J64" i="26" s="1"/>
  <c r="K104" i="12"/>
  <c r="K114" i="12" s="1"/>
  <c r="K143" i="12" s="1"/>
  <c r="K63" i="12" s="1"/>
  <c r="K64" i="12" s="1"/>
  <c r="M108" i="26"/>
  <c r="M118" i="26" s="1"/>
  <c r="M65" i="26"/>
  <c r="M104" i="12" l="1"/>
  <c r="M114" i="12" s="1"/>
  <c r="M143" i="12" s="1"/>
  <c r="M63" i="12" s="1"/>
  <c r="M64" i="12" s="1"/>
  <c r="K147" i="26"/>
  <c r="K63" i="26" s="1"/>
  <c r="K64" i="26" s="1"/>
  <c r="M147" i="26"/>
  <c r="M63" i="26" s="1"/>
  <c r="M64" i="26" s="1"/>
  <c r="H94" i="26"/>
  <c r="H92" i="26"/>
  <c r="I74" i="25"/>
  <c r="I76" i="12" l="1"/>
  <c r="I132" i="12"/>
  <c r="I100" i="26" l="1"/>
  <c r="I98" i="25"/>
  <c r="I96" i="12"/>
  <c r="I66" i="12" s="1"/>
  <c r="I138" i="12" l="1"/>
  <c r="C94" i="26" l="1"/>
  <c r="I99" i="26"/>
  <c r="I66" i="26" s="1"/>
  <c r="H101" i="26"/>
  <c r="H100" i="26"/>
  <c r="H99" i="26"/>
  <c r="H96" i="26"/>
  <c r="H93" i="26"/>
  <c r="H91" i="26"/>
  <c r="H99" i="25"/>
  <c r="H98" i="25"/>
  <c r="H97" i="25"/>
  <c r="H94" i="25"/>
  <c r="H91" i="25"/>
  <c r="H89" i="25"/>
  <c r="I97" i="25"/>
  <c r="I65" i="25" s="1"/>
  <c r="H87" i="12"/>
  <c r="H89" i="12"/>
  <c r="H92" i="12"/>
  <c r="H97" i="12"/>
  <c r="H95" i="12"/>
  <c r="H96" i="12"/>
  <c r="I67" i="26" l="1"/>
  <c r="I66" i="25"/>
  <c r="I67" i="12"/>
  <c r="I17" i="28"/>
  <c r="L17" i="28"/>
  <c r="O17" i="28"/>
  <c r="R17" i="28"/>
  <c r="F17" i="28"/>
  <c r="D12" i="28" l="1"/>
  <c r="D11" i="28"/>
  <c r="D10" i="28"/>
  <c r="J14" i="28"/>
  <c r="E14" i="28"/>
  <c r="I76" i="26" l="1"/>
  <c r="J14" i="27"/>
  <c r="E14" i="27"/>
  <c r="D12" i="27"/>
  <c r="D11" i="27"/>
  <c r="D10" i="27"/>
  <c r="I141" i="26"/>
  <c r="I142" i="26"/>
  <c r="I102" i="26"/>
  <c r="I97" i="26"/>
  <c r="I139" i="25"/>
  <c r="I100" i="25"/>
  <c r="I95" i="25"/>
  <c r="I75" i="25"/>
  <c r="I137" i="12"/>
  <c r="I98" i="12" l="1"/>
  <c r="I93" i="12"/>
  <c r="I94" i="12" s="1"/>
  <c r="C93" i="26"/>
  <c r="I78" i="25" l="1"/>
  <c r="I76" i="25"/>
  <c r="I77" i="12"/>
  <c r="I80" i="12"/>
  <c r="I140" i="26"/>
  <c r="I143" i="26" s="1"/>
  <c r="I134" i="26"/>
  <c r="H134" i="26"/>
  <c r="I133" i="26"/>
  <c r="H133" i="26"/>
  <c r="I132" i="26"/>
  <c r="H132" i="26"/>
  <c r="I128" i="26"/>
  <c r="I127" i="26"/>
  <c r="I126" i="26"/>
  <c r="I125" i="26"/>
  <c r="I124" i="26"/>
  <c r="I123" i="26"/>
  <c r="I115" i="26"/>
  <c r="I113" i="26"/>
  <c r="H113" i="26"/>
  <c r="C113" i="26"/>
  <c r="I112" i="26"/>
  <c r="H112" i="26"/>
  <c r="C112" i="26"/>
  <c r="I111" i="26"/>
  <c r="H111" i="26"/>
  <c r="I107" i="26"/>
  <c r="I101" i="26"/>
  <c r="I94" i="26"/>
  <c r="I92" i="26"/>
  <c r="C92" i="26"/>
  <c r="C91" i="26"/>
  <c r="I80" i="26"/>
  <c r="I78" i="26"/>
  <c r="I77" i="26"/>
  <c r="I75" i="26"/>
  <c r="M71" i="26"/>
  <c r="M62" i="26" s="1"/>
  <c r="L71" i="26"/>
  <c r="L62" i="26" s="1"/>
  <c r="K71" i="26"/>
  <c r="K62" i="26" s="1"/>
  <c r="J71" i="26"/>
  <c r="J62" i="26" s="1"/>
  <c r="I71" i="26"/>
  <c r="I62" i="26" s="1"/>
  <c r="I138" i="25"/>
  <c r="I134" i="25"/>
  <c r="I132" i="25"/>
  <c r="H132" i="25"/>
  <c r="I131" i="25"/>
  <c r="H131" i="25"/>
  <c r="I130" i="25"/>
  <c r="H130" i="25"/>
  <c r="I126" i="25"/>
  <c r="I125" i="25"/>
  <c r="I124" i="25"/>
  <c r="I123" i="25"/>
  <c r="I122" i="25"/>
  <c r="I121" i="25"/>
  <c r="I113" i="25"/>
  <c r="I80" i="25" s="1"/>
  <c r="I111" i="25"/>
  <c r="H111" i="25"/>
  <c r="C111" i="25"/>
  <c r="I110" i="25"/>
  <c r="H110" i="25"/>
  <c r="C110" i="25"/>
  <c r="I109" i="25"/>
  <c r="H109" i="25"/>
  <c r="I105" i="25"/>
  <c r="I92" i="25"/>
  <c r="C92" i="25"/>
  <c r="C91" i="25"/>
  <c r="I90" i="25"/>
  <c r="C90" i="25"/>
  <c r="C89" i="25"/>
  <c r="M70" i="25"/>
  <c r="M61" i="25" s="1"/>
  <c r="L70" i="25"/>
  <c r="L61" i="25" s="1"/>
  <c r="K70" i="25"/>
  <c r="K61" i="25" s="1"/>
  <c r="J70" i="25"/>
  <c r="J61" i="25" s="1"/>
  <c r="I70" i="25"/>
  <c r="I61" i="25" s="1"/>
  <c r="I82" i="25" l="1"/>
  <c r="I84" i="25" s="1"/>
  <c r="I103" i="26"/>
  <c r="I68" i="26"/>
  <c r="I84" i="26"/>
  <c r="I82" i="26"/>
  <c r="I140" i="25"/>
  <c r="I141" i="25" s="1"/>
  <c r="I144" i="26"/>
  <c r="I95" i="26"/>
  <c r="I129" i="26"/>
  <c r="I98" i="26"/>
  <c r="I114" i="26"/>
  <c r="I116" i="26" s="1"/>
  <c r="I93" i="25"/>
  <c r="I96" i="25"/>
  <c r="I133" i="25"/>
  <c r="I112" i="25"/>
  <c r="I114" i="25" s="1"/>
  <c r="I127" i="25"/>
  <c r="I99" i="25"/>
  <c r="I97" i="12"/>
  <c r="I99" i="12" s="1"/>
  <c r="I120" i="12"/>
  <c r="I121" i="12"/>
  <c r="I122" i="12"/>
  <c r="I123" i="12"/>
  <c r="I124" i="12"/>
  <c r="I119" i="12"/>
  <c r="I101" i="25" l="1"/>
  <c r="I67" i="25"/>
  <c r="I68" i="12"/>
  <c r="I86" i="26"/>
  <c r="I135" i="25"/>
  <c r="I143" i="25" s="1"/>
  <c r="I106" i="26"/>
  <c r="I65" i="26" s="1"/>
  <c r="I135" i="26"/>
  <c r="I137" i="26" s="1"/>
  <c r="I104" i="25"/>
  <c r="I64" i="25" s="1"/>
  <c r="I125" i="12"/>
  <c r="I146" i="26" l="1"/>
  <c r="I108" i="26"/>
  <c r="I118" i="26" s="1"/>
  <c r="I106" i="25"/>
  <c r="I116" i="25" s="1"/>
  <c r="I147" i="26" l="1"/>
  <c r="I61" i="26" s="1"/>
  <c r="I144" i="25"/>
  <c r="J60" i="25" s="1"/>
  <c r="K61" i="26"/>
  <c r="M61" i="26"/>
  <c r="J61" i="26"/>
  <c r="L61" i="26"/>
  <c r="L60" i="25"/>
  <c r="K60" i="25"/>
  <c r="I62" i="25" l="1"/>
  <c r="I63" i="25" s="1"/>
  <c r="I60" i="25"/>
  <c r="I28" i="28"/>
  <c r="I29" i="28"/>
  <c r="F29" i="28"/>
  <c r="O25" i="28"/>
  <c r="O24" i="28"/>
  <c r="L28" i="28"/>
  <c r="L29" i="28"/>
  <c r="F28" i="28"/>
  <c r="R25" i="28"/>
  <c r="R24" i="28"/>
  <c r="O28" i="28"/>
  <c r="O29" i="28"/>
  <c r="I25" i="28"/>
  <c r="I24" i="28"/>
  <c r="R28" i="28"/>
  <c r="R29" i="28"/>
  <c r="L25" i="28"/>
  <c r="L24" i="28"/>
  <c r="I63" i="26"/>
  <c r="I64" i="26" s="1"/>
  <c r="F25" i="28" s="1"/>
  <c r="M60" i="25"/>
  <c r="I30" i="28"/>
  <c r="I23" i="28"/>
  <c r="L22" i="28"/>
  <c r="O21" i="28"/>
  <c r="R20" i="28"/>
  <c r="F20" i="28"/>
  <c r="R30" i="28"/>
  <c r="F30" i="28"/>
  <c r="R23" i="28"/>
  <c r="F23" i="28"/>
  <c r="I22" i="28"/>
  <c r="L21" i="28"/>
  <c r="O20" i="28"/>
  <c r="O30" i="28"/>
  <c r="O23" i="28"/>
  <c r="R22" i="28"/>
  <c r="F22" i="28"/>
  <c r="I21" i="28"/>
  <c r="L20" i="28"/>
  <c r="L30" i="28"/>
  <c r="L23" i="28"/>
  <c r="O22" i="28"/>
  <c r="R21" i="28"/>
  <c r="F21" i="28"/>
  <c r="I20" i="28"/>
  <c r="F25" i="27" l="1"/>
  <c r="I25" i="27"/>
  <c r="O28" i="27"/>
  <c r="L25" i="27"/>
  <c r="O25" i="27"/>
  <c r="R25" i="27"/>
  <c r="I28" i="27"/>
  <c r="G29" i="27"/>
  <c r="J29" i="27"/>
  <c r="F28" i="27"/>
  <c r="F24" i="28"/>
  <c r="L24" i="27"/>
  <c r="P29" i="27"/>
  <c r="M29" i="27"/>
  <c r="R28" i="27"/>
  <c r="L28" i="27"/>
  <c r="S29" i="27"/>
  <c r="O30" i="27"/>
  <c r="F20" i="27"/>
  <c r="F21" i="27"/>
  <c r="L21" i="27"/>
  <c r="F17" i="27"/>
  <c r="O20" i="27"/>
  <c r="I30" i="27"/>
  <c r="F30" i="27"/>
  <c r="I17" i="27"/>
  <c r="O17" i="27"/>
  <c r="L23" i="27"/>
  <c r="O22" i="27"/>
  <c r="L17" i="27"/>
  <c r="O21" i="27"/>
  <c r="I24" i="27"/>
  <c r="I22" i="27"/>
  <c r="I20" i="27"/>
  <c r="L30" i="27"/>
  <c r="I21" i="27"/>
  <c r="F22" i="27"/>
  <c r="L22" i="27"/>
  <c r="I23" i="27"/>
  <c r="F24" i="27"/>
  <c r="F23" i="27"/>
  <c r="L20" i="27"/>
  <c r="O23" i="27"/>
  <c r="O24" i="27"/>
  <c r="R21" i="27"/>
  <c r="R20" i="27"/>
  <c r="R22" i="27"/>
  <c r="R23" i="27"/>
  <c r="R17" i="27"/>
  <c r="R30" i="27"/>
  <c r="R24" i="27"/>
  <c r="C90" i="12"/>
  <c r="I90" i="12"/>
  <c r="C89" i="12"/>
  <c r="I103" i="12" l="1"/>
  <c r="H130" i="12" l="1"/>
  <c r="H129" i="12"/>
  <c r="H128" i="12"/>
  <c r="H109" i="12"/>
  <c r="H108" i="12"/>
  <c r="H107" i="12"/>
  <c r="I107" i="12" l="1"/>
  <c r="L62" i="12" l="1"/>
  <c r="D12" i="18" l="1"/>
  <c r="D10" i="18"/>
  <c r="E14" i="18"/>
  <c r="J14" i="18"/>
  <c r="I111" i="12"/>
  <c r="I136" i="12"/>
  <c r="I139" i="12" s="1"/>
  <c r="I129" i="12"/>
  <c r="I130" i="12"/>
  <c r="I128" i="12"/>
  <c r="I109" i="12"/>
  <c r="I108" i="12"/>
  <c r="C109" i="12"/>
  <c r="C108" i="12"/>
  <c r="I88" i="12"/>
  <c r="C88" i="12"/>
  <c r="I75" i="12"/>
  <c r="I78" i="12" s="1"/>
  <c r="M62" i="12"/>
  <c r="K62" i="12"/>
  <c r="J62" i="12"/>
  <c r="I71" i="12"/>
  <c r="I62" i="12" s="1"/>
  <c r="I91" i="12" l="1"/>
  <c r="I102" i="12" s="1"/>
  <c r="I110" i="12"/>
  <c r="I112" i="12" s="1"/>
  <c r="I140" i="12"/>
  <c r="C87" i="12"/>
  <c r="I104" i="12" l="1"/>
  <c r="I114" i="12" s="1"/>
  <c r="I65" i="12"/>
  <c r="I82" i="12"/>
  <c r="I131" i="12" l="1"/>
  <c r="I133" i="12" s="1"/>
  <c r="I142" i="12" l="1"/>
  <c r="I143" i="12" s="1"/>
  <c r="L61" i="12" s="1"/>
  <c r="J61" i="12" l="1"/>
  <c r="K61" i="12"/>
  <c r="M61" i="12"/>
  <c r="I61" i="12"/>
  <c r="I63" i="12"/>
  <c r="I64" i="12" s="1"/>
  <c r="I27" i="28"/>
  <c r="R27" i="27"/>
  <c r="F27" i="27"/>
  <c r="R27" i="28"/>
  <c r="F27" i="28"/>
  <c r="O27" i="27"/>
  <c r="O27" i="28"/>
  <c r="L27" i="27"/>
  <c r="L27" i="28"/>
  <c r="I27" i="27"/>
  <c r="I30" i="18" l="1"/>
  <c r="I29" i="18"/>
  <c r="I28" i="18"/>
  <c r="F29" i="18"/>
  <c r="O25" i="18"/>
  <c r="O24" i="18"/>
  <c r="L30" i="18"/>
  <c r="L29" i="18"/>
  <c r="L28" i="18"/>
  <c r="F25" i="18"/>
  <c r="R25" i="18"/>
  <c r="R24" i="18"/>
  <c r="O30" i="18"/>
  <c r="O29" i="18"/>
  <c r="O28" i="18"/>
  <c r="I25" i="18"/>
  <c r="I24" i="18"/>
  <c r="F24" i="18"/>
  <c r="R30" i="18"/>
  <c r="R29" i="18"/>
  <c r="R28" i="18"/>
  <c r="L25" i="18"/>
  <c r="L24" i="18"/>
  <c r="F23" i="18"/>
  <c r="I20" i="18"/>
  <c r="I22" i="18"/>
  <c r="L22" i="18"/>
  <c r="F28" i="18"/>
  <c r="L20" i="18"/>
  <c r="O17" i="18"/>
  <c r="O27" i="18" s="1"/>
  <c r="R17" i="18"/>
  <c r="R27" i="18" s="1"/>
  <c r="R22" i="18"/>
  <c r="F20" i="18"/>
  <c r="L17" i="18"/>
  <c r="L27" i="18" s="1"/>
  <c r="O20" i="18"/>
  <c r="R20" i="18"/>
  <c r="I23" i="18"/>
  <c r="F22" i="18"/>
  <c r="I21" i="18"/>
  <c r="R23" i="18"/>
  <c r="L21" i="18"/>
  <c r="O23" i="18"/>
  <c r="O22" i="18"/>
  <c r="F17" i="18"/>
  <c r="F27" i="18" s="1"/>
  <c r="L23" i="18"/>
  <c r="O21" i="18"/>
  <c r="I17" i="18"/>
  <c r="I27" i="18" s="1"/>
  <c r="R21" i="18"/>
  <c r="F21" i="18"/>
  <c r="F3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Junghahn, Philip</author>
    <author>Sanna Efraimsson</author>
  </authors>
  <commentList>
    <comment ref="G15" authorId="0" shapeId="0" xr:uid="{00000000-0006-0000-0100-000001000000}">
      <text>
        <r>
          <rPr>
            <sz val="8"/>
            <color indexed="81"/>
            <rFont val="Corbel"/>
            <family val="2"/>
          </rPr>
          <t>Antal tillfälliga byggnader som ska ingå i beräkningen.</t>
        </r>
      </text>
    </comment>
    <comment ref="C16" authorId="1" shapeId="0" xr:uid="{00000000-0006-0000-0100-000002000000}">
      <text>
        <r>
          <rPr>
            <sz val="8"/>
            <color rgb="FF000000"/>
            <rFont val="Corbel"/>
            <family val="2"/>
          </rPr>
          <t>Antal år som kalkylen omfattar. Nyttjandetiden baseras på antal år som enheten är tänkt att användas. En kortare nyttjandetid ger större vikt åt inköpspriset medan en längre nyttjandetid ger drift- och underhållskostnader större vikt</t>
        </r>
        <r>
          <rPr>
            <sz val="9"/>
            <color rgb="FF000000"/>
            <rFont val="Corbel"/>
            <family val="2"/>
          </rPr>
          <t>.</t>
        </r>
      </text>
    </comment>
    <comment ref="C17" authorId="1" shapeId="0" xr:uid="{00000000-0006-0000-0100-000003000000}">
      <text>
        <r>
          <rPr>
            <sz val="8"/>
            <color rgb="FF000000"/>
            <rFont val="Corbel"/>
            <family val="2"/>
          </rPr>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r>
      </text>
    </comment>
    <comment ref="G18" authorId="2" shapeId="0" xr:uid="{00000000-0006-0000-0100-000004000000}">
      <text>
        <r>
          <rPr>
            <sz val="8"/>
            <color indexed="81"/>
            <rFont val="Corbel"/>
            <family val="2"/>
          </rPr>
          <t xml:space="preserve">Organisationens (för projektet) avtalade pris per kWh för fjärrvärme. Observera att  fjärrvärmepriset kan vara uppbyggt av flera komponenter. Säkerställ att prisuppgiften innehåller samma komponenter i alla jämförelser.  </t>
        </r>
      </text>
    </comment>
    <comment ref="G19" authorId="2" shapeId="0" xr:uid="{00000000-0006-0000-0100-000005000000}">
      <text>
        <r>
          <rPr>
            <sz val="9"/>
            <color indexed="81"/>
            <rFont val="Tahoma"/>
            <family val="2"/>
          </rPr>
          <t xml:space="preserve">Organisationens avtalade pris per kWh för el. Observera att  elpriset är uppbyggt av flera komponenter. Säkerställ att prisuppgiften innehåller samma komponenter i alla jämförelser.  
</t>
        </r>
      </text>
    </comment>
    <comment ref="G20" authorId="2" shapeId="0" xr:uid="{00000000-0006-0000-0100-000006000000}">
      <text>
        <r>
          <rPr>
            <sz val="8"/>
            <color indexed="81"/>
            <rFont val="Corbel"/>
            <family val="2"/>
          </rPr>
          <t>Organisationens (för projektet) avtalade pris per kWh för fjärrvkyla.</t>
        </r>
      </text>
    </comment>
    <comment ref="C21" authorId="0" shapeId="0" xr:uid="{A258CF42-8D24-4026-B5B4-828065694169}">
      <text>
        <r>
          <rPr>
            <sz val="8"/>
            <color indexed="81"/>
            <rFont val="Corbel"/>
            <family val="2"/>
          </rPr>
          <t>Faktor för beräkning av energipriförändring utöver (rensad från) inflation. Inflationen ska räknas bort pga real kalkylränta.</t>
        </r>
      </text>
    </comment>
    <comment ref="C22" authorId="0" shapeId="0" xr:uid="{00000000-0006-0000-0100-000008000000}">
      <text>
        <r>
          <rPr>
            <sz val="8"/>
            <color indexed="81"/>
            <rFont val="Corbel"/>
            <family val="2"/>
          </rPr>
          <t xml:space="preserve">För att kunna beräkna klimatpåverkan från fjärrvärme-användningen anges här energileverantörens uppgifter om klimatpåverkan från sin fjärrvärmeproduktion (koldioxidutsläpp per kilowattimme). Du kan också använda riktvärden från flik 5. </t>
        </r>
      </text>
    </comment>
    <comment ref="C23" authorId="1" shapeId="0" xr:uid="{00000000-0006-0000-0100-000009000000}">
      <text>
        <r>
          <rPr>
            <sz val="8"/>
            <color indexed="81"/>
            <rFont val="Corbel"/>
            <family val="2"/>
          </rPr>
          <t>För att kunna beräkna klimatpåverkan från el-användningen anges här energileverantörens uppgifter om klimatpåverkan från sin elmix (koldioxidutsläpp per kilowattimme). Du kan också använda riktvärden från flik 5.</t>
        </r>
      </text>
    </comment>
    <comment ref="C27" authorId="0" shapeId="0" xr:uid="{00000000-0006-0000-0100-00000A000000}">
      <text>
        <r>
          <rPr>
            <sz val="8"/>
            <color indexed="81"/>
            <rFont val="Corbel"/>
            <family val="2"/>
          </rPr>
          <t>Namn på alternativ från leverantör.</t>
        </r>
      </text>
    </comment>
    <comment ref="G28" authorId="0" shapeId="0" xr:uid="{E8C79D53-DE4D-4498-92B9-C91E51F5A851}">
      <text>
        <r>
          <rPr>
            <sz val="8"/>
            <color indexed="81"/>
            <rFont val="Corbel"/>
            <family val="2"/>
          </rPr>
          <t>Storlek i area lokalyta (LOA) anges här, summerat för samtliga ingående byggnader.</t>
        </r>
      </text>
    </comment>
    <comment ref="G29" authorId="0" shapeId="0" xr:uid="{E605712D-57AA-4D40-84B7-FCF07C48BF88}">
      <text>
        <r>
          <rPr>
            <sz val="8"/>
            <color indexed="81"/>
            <rFont val="Corbel"/>
            <family val="2"/>
          </rPr>
          <t>Storlek i Atemp anges här.  Atemp utgör den invändiga arean för våningsplan, vindsplan och källarplan som värms till mer än 10 °C i byggnaden.</t>
        </r>
      </text>
    </comment>
    <comment ref="C31" authorId="0" shapeId="0" xr:uid="{00000000-0006-0000-0100-00000C000000}">
      <text>
        <r>
          <rPr>
            <sz val="8"/>
            <color indexed="81"/>
            <rFont val="Corbel"/>
            <family val="2"/>
          </rPr>
          <t>Kostnad för grundinvesteringen.</t>
        </r>
      </text>
    </comment>
    <comment ref="C32" authorId="1" shapeId="0" xr:uid="{00000000-0006-0000-0100-00000D000000}">
      <text>
        <r>
          <rPr>
            <sz val="8"/>
            <color rgb="FF000000"/>
            <rFont val="Corbel"/>
            <family val="2"/>
          </rPr>
          <t>Tillkommande kostnader för grundläggning och markarbeten om dessa inte inkluderas i inköpspriset.</t>
        </r>
      </text>
    </comment>
    <comment ref="C33" authorId="1" shapeId="0" xr:uid="{00000000-0006-0000-0100-00000E000000}">
      <text>
        <r>
          <rPr>
            <sz val="8"/>
            <color indexed="81"/>
            <rFont val="Corbel"/>
            <family val="2"/>
          </rPr>
          <t>Kostnader för leverans, installation och montage anges, om dessa inte ingår i grundinvesteringen. I kostnad för installation ska anslutning av el, vatten och avlopp ingå.</t>
        </r>
      </text>
    </comment>
    <comment ref="E36" authorId="3" shapeId="0" xr:uid="{00000000-0006-0000-0100-00000F000000}">
      <text>
        <r>
          <rPr>
            <sz val="8"/>
            <color indexed="81"/>
            <rFont val="Corbel"/>
            <family val="2"/>
          </rPr>
          <t>Här anges byggnadens energianvändning för uppvärmning (kWh/år) från energibäraren fjärrvärme dividerat med byggnadens uppvärmda area (m2 Atemp).</t>
        </r>
      </text>
    </comment>
    <comment ref="E37" authorId="2" shapeId="0" xr:uid="{00000000-0006-0000-0100-000010000000}">
      <text>
        <r>
          <rPr>
            <sz val="8"/>
            <color indexed="81"/>
            <rFont val="Corbel"/>
            <family val="2"/>
          </rPr>
          <t xml:space="preserve">Här anges byggnadens energianvändning för uppvärmning (kWh/år) från energibäraren el dividerat med byggnadens uppvärmda area (m2 Atemp). </t>
        </r>
      </text>
    </comment>
    <comment ref="G38" authorId="2" shapeId="0" xr:uid="{00000000-0006-0000-0100-000011000000}">
      <text>
        <r>
          <rPr>
            <sz val="8"/>
            <color indexed="81"/>
            <rFont val="Corbel"/>
            <family val="2"/>
          </rPr>
          <t xml:space="preserve">Här anges byggnadens energianvändning för kyla (kWh/år) från energibäraren fjärrkyla dividerat med byggnadens uppvärmda area (m2 Atemp). </t>
        </r>
      </text>
    </comment>
    <comment ref="G39" authorId="2" shapeId="0" xr:uid="{00000000-0006-0000-0100-000012000000}">
      <text>
        <r>
          <rPr>
            <sz val="8"/>
            <color indexed="81"/>
            <rFont val="Corbel"/>
            <family val="2"/>
          </rPr>
          <t xml:space="preserve">Här anges byggnadens användning av fastighetsel (dvs el till fastigheten utöver eventuell el till uppvärmning) (kWh/år), dividerat med byggnadens uppvärmda area (m²Atemp).  Fastighetsel avser el till exempelvis viss belysning, ventilation och hiss. Observera skillnaden mot verksamhetsel, som inte ska ingå. </t>
        </r>
      </text>
    </comment>
    <comment ref="C40" authorId="1" shapeId="0" xr:uid="{00000000-0006-0000-0100-000013000000}">
      <text>
        <r>
          <rPr>
            <sz val="8"/>
            <color rgb="FF000000"/>
            <rFont val="Corbel"/>
            <family val="2"/>
          </rPr>
          <t>Årliga kostnader för  förbrukningsartiklar, t.ex.  filter, anges här för samtliga byggnader som ingår i kalkylen.</t>
        </r>
      </text>
    </comment>
    <comment ref="C41" authorId="1" shapeId="0" xr:uid="{00000000-0006-0000-0100-000014000000}">
      <text>
        <r>
          <rPr>
            <sz val="8"/>
            <color indexed="81"/>
            <rFont val="Corbel"/>
            <family val="2"/>
          </rPr>
          <t xml:space="preserve">Årliga kostnader för service och underhåll under nyttjandetiden ska anges här. Kostnaden ska omfatta samtliga byggnader som ingår i kalkylen. I service och underhåll inkluderas uppgraderingar, rengöring, reservdelar och reparationer. Kostnader för specialverktyg ska också tas med här. Kostnaden för den arbetstid som servicen kräver kan inkluderas här. Om man vill bryta ut denna kostnad anges det i nästa rad. </t>
        </r>
        <r>
          <rPr>
            <sz val="9"/>
            <color indexed="81"/>
            <rFont val="Tahoma"/>
            <family val="2"/>
          </rPr>
          <t xml:space="preserve">
</t>
        </r>
      </text>
    </comment>
    <comment ref="C42" authorId="1" shapeId="0" xr:uid="{00000000-0006-0000-0100-000015000000}">
      <text>
        <r>
          <rPr>
            <sz val="8"/>
            <color indexed="81"/>
            <rFont val="Corbel"/>
            <family val="2"/>
          </rPr>
          <t>Här anges övriga arbetskostnader t ex  en  tjänst relaterad till byggnaden. Om arbetskostnader ingår i raden ovanför lämnas denna ruta tom. Om viss specialkompetens krävs vid service och underhåll ska kostnaden för denna inkluderas.</t>
        </r>
      </text>
    </comment>
    <comment ref="C44" authorId="0" shapeId="0" xr:uid="{00000000-0006-0000-0100-000016000000}">
      <text>
        <r>
          <rPr>
            <sz val="8"/>
            <color indexed="81"/>
            <rFont val="Corbel"/>
            <family val="2"/>
          </rPr>
          <t>Här anges kostnader för tillval av vitvaror som spis, ugn, diskmaskin, kyl och frys om dessa inte ingår i grundinvesteringen.</t>
        </r>
      </text>
    </comment>
    <comment ref="C45" authorId="0" shapeId="0" xr:uid="{00000000-0006-0000-0100-000017000000}">
      <text>
        <r>
          <rPr>
            <sz val="8"/>
            <color indexed="81"/>
            <rFont val="Corbel"/>
            <family val="2"/>
          </rPr>
          <t>Här anges kostnader för tillval av tvätt- och torkutrustning som tvättmaskin, torktumlare och torkskåp, om dessa inte ingår i grundinvesteringen.</t>
        </r>
      </text>
    </comment>
    <comment ref="C46" authorId="0" shapeId="0" xr:uid="{00000000-0006-0000-0100-000018000000}">
      <text>
        <r>
          <rPr>
            <sz val="8"/>
            <color indexed="81"/>
            <rFont val="Corbel"/>
            <family val="2"/>
          </rPr>
          <t>Här anges kostnader för tillval för larmanordning, om dessa inte ingår i grundinvesteringen.</t>
        </r>
      </text>
    </comment>
    <comment ref="G47" authorId="2" shapeId="0" xr:uid="{00000000-0006-0000-0100-000019000000}">
      <text>
        <r>
          <rPr>
            <sz val="8"/>
            <color indexed="81"/>
            <rFont val="Corbel"/>
            <family val="2"/>
          </rPr>
          <t>Här anges kostnader för tillval av hiss, om dessa inte ingår i grundinvesteringen.</t>
        </r>
        <r>
          <rPr>
            <sz val="9"/>
            <color indexed="81"/>
            <rFont val="Tahoma"/>
            <family val="2"/>
          </rPr>
          <t xml:space="preserve">
</t>
        </r>
      </text>
    </comment>
    <comment ref="G48" authorId="2" shapeId="0" xr:uid="{00000000-0006-0000-0100-00001A000000}">
      <text>
        <r>
          <rPr>
            <sz val="8"/>
            <color indexed="81"/>
            <rFont val="Corbel"/>
            <family val="2"/>
          </rPr>
          <t xml:space="preserve">Här anges kostnader för övrigt tillval (ange namn på tillvalet). </t>
        </r>
        <r>
          <rPr>
            <sz val="9"/>
            <color indexed="81"/>
            <rFont val="Tahoma"/>
            <family val="2"/>
          </rPr>
          <t xml:space="preserve">
</t>
        </r>
      </text>
    </comment>
    <comment ref="G49" authorId="2" shapeId="0" xr:uid="{00000000-0006-0000-0100-00001B000000}">
      <text>
        <r>
          <rPr>
            <sz val="8"/>
            <color indexed="81"/>
            <rFont val="Corbel"/>
            <family val="2"/>
          </rPr>
          <t>Här anges kostnader för tillval för solceller.</t>
        </r>
        <r>
          <rPr>
            <sz val="9"/>
            <color indexed="81"/>
            <rFont val="Tahoma"/>
            <family val="2"/>
          </rPr>
          <t xml:space="preserve">
</t>
        </r>
      </text>
    </comment>
    <comment ref="G50" authorId="2" shapeId="0" xr:uid="{00000000-0006-0000-0100-00001C000000}">
      <text>
        <r>
          <rPr>
            <sz val="8"/>
            <color indexed="81"/>
            <rFont val="Corbel"/>
            <family val="2"/>
          </rPr>
          <t xml:space="preserve">Här anges det årliga energitillskottet för solceller i kWh per år enligt tillverkarens uppgifter. Om du inte planerar att sälja överskottet eller ladda batterier så bör du räkna ned tillskottet med en viss procent motsvarande den tid som lokalerna inte används samt för vintermånaderna.  Den nedräknade siffran ska matas in i LCC-kalkylen. Cirka 40% av energitillskottet antas kunna användas för eget bruk och för att  reducera andelen fastighetsel (3.4). </t>
        </r>
        <r>
          <rPr>
            <sz val="9"/>
            <color indexed="81"/>
            <rFont val="Tahoma"/>
            <family val="2"/>
          </rPr>
          <t xml:space="preserve">
</t>
        </r>
      </text>
    </comment>
    <comment ref="C52" authorId="0" shapeId="0" xr:uid="{00000000-0006-0000-0100-00001D000000}">
      <text>
        <r>
          <rPr>
            <sz val="8"/>
            <color indexed="81"/>
            <rFont val="Corbel"/>
            <family val="2"/>
          </rPr>
          <t>Om produkten kräver några försäkringar ifylles kostnaden för dessa här. Om skatter eller avgifter förekommer, t.ex. miljöavgifter, anges dessa också här. Om avgifterna ingår i produktpriset vid investeringstillfället nollas denna ruta.</t>
        </r>
      </text>
    </comment>
    <comment ref="C53" authorId="0" shapeId="0" xr:uid="{00000000-0006-0000-0100-00001E000000}">
      <text>
        <r>
          <rPr>
            <sz val="8"/>
            <color indexed="81"/>
            <rFont val="Corbel"/>
            <family val="2"/>
          </rPr>
          <t>Om speciell kostnad för administration finns ifylles det här.</t>
        </r>
      </text>
    </comment>
    <comment ref="C54" authorId="0" shapeId="0" xr:uid="{00000000-0006-0000-0100-00001F000000}">
      <text>
        <r>
          <rPr>
            <sz val="8"/>
            <color indexed="81"/>
            <rFont val="Corbel"/>
            <family val="2"/>
          </rPr>
          <t xml:space="preserve">Om byggnaden kräver några licenser ifylles dessa kostnader här. </t>
        </r>
      </text>
    </comment>
    <comment ref="G55" authorId="2" shapeId="0" xr:uid="{00000000-0006-0000-0100-000020000000}">
      <text>
        <r>
          <rPr>
            <sz val="8"/>
            <color indexed="81"/>
            <rFont val="Corbel"/>
            <family val="2"/>
          </rPr>
          <t>Leverantörens kostnader för demontage och avveckling anges  här.</t>
        </r>
        <r>
          <rPr>
            <sz val="9"/>
            <color indexed="81"/>
            <rFont val="Tahoma"/>
            <family val="2"/>
          </rPr>
          <t xml:space="preserve">
</t>
        </r>
      </text>
    </comment>
    <comment ref="G56" authorId="2" shapeId="0" xr:uid="{00000000-0006-0000-0100-000021000000}">
      <text>
        <r>
          <rPr>
            <sz val="8"/>
            <color indexed="81"/>
            <rFont val="Corbel"/>
            <family val="2"/>
          </rPr>
          <t>Om byggnaden har ett dokumenterat andrahandsvärde efter angiven nyttjandetid anges det här. Detta blir en minuspost i kalkylen.</t>
        </r>
      </text>
    </comment>
    <comment ref="G58" authorId="2" shapeId="0" xr:uid="{00000000-0006-0000-0100-000022000000}">
      <text>
        <r>
          <rPr>
            <sz val="8"/>
            <color indexed="81"/>
            <rFont val="Corbel"/>
            <family val="2"/>
          </rPr>
          <t>Beställarens kostnader för demontage och avveckling anges här.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Junghahn, Philip</author>
    <author>Sanna Efraimsson</author>
  </authors>
  <commentList>
    <comment ref="G15" authorId="0" shapeId="0" xr:uid="{00000000-0006-0000-0200-000001000000}">
      <text>
        <r>
          <rPr>
            <sz val="8"/>
            <color indexed="81"/>
            <rFont val="Corbel"/>
            <family val="2"/>
          </rPr>
          <t>Antal tillfälliga byggnader som ska ingå i beräkningen.</t>
        </r>
      </text>
    </comment>
    <comment ref="C16" authorId="1" shapeId="0" xr:uid="{00000000-0006-0000-0200-000002000000}">
      <text>
        <r>
          <rPr>
            <sz val="8"/>
            <color indexed="81"/>
            <rFont val="Corbel"/>
            <family val="2"/>
          </rPr>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r>
        <r>
          <rPr>
            <sz val="9"/>
            <color indexed="81"/>
            <rFont val="Corbel"/>
            <family val="2"/>
          </rPr>
          <t>.</t>
        </r>
      </text>
    </comment>
    <comment ref="C17" authorId="1" shapeId="0" xr:uid="{00000000-0006-0000-0200-000003000000}">
      <text>
        <r>
          <rPr>
            <sz val="8"/>
            <color indexed="81"/>
            <rFont val="Corbel"/>
            <family val="2"/>
          </rPr>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r>
      </text>
    </comment>
    <comment ref="G18" authorId="2" shapeId="0" xr:uid="{ECA9DF34-E251-4F1A-93C5-814D88FDE7A1}">
      <text>
        <r>
          <rPr>
            <sz val="8"/>
            <color indexed="81"/>
            <rFont val="Corbel"/>
            <family val="2"/>
          </rPr>
          <t xml:space="preserve">Organisationens (för projektet) avtalade pris per kWh för fjärrvärme. Observera att  fjärrvärmepriset kan vara uppbyggt av flera komponenter. Säkerställ att prisuppgiften innehåller samma komponenter i alla jämförelser.  </t>
        </r>
      </text>
    </comment>
    <comment ref="G19" authorId="2" shapeId="0" xr:uid="{19F8DDD4-F326-46A6-95B9-FC313FEF83E6}">
      <text>
        <r>
          <rPr>
            <sz val="9"/>
            <color indexed="81"/>
            <rFont val="Tahoma"/>
            <family val="2"/>
          </rPr>
          <t xml:space="preserve">Organisationens avtalade pris per kWh för el. Observera att  elpriset är uppbyggt av flera komponenter. Säkerställ att prisuppgiften innehåller samma komponenter i alla jämförelser.  
</t>
        </r>
      </text>
    </comment>
    <comment ref="G20" authorId="2" shapeId="0" xr:uid="{374B2ECA-E9D6-4997-869D-4128CCB71952}">
      <text>
        <r>
          <rPr>
            <sz val="8"/>
            <color indexed="81"/>
            <rFont val="Corbel"/>
            <family val="2"/>
          </rPr>
          <t>Organisationens (för projektet) avtalade pris per kWh för fjärrvkyla.</t>
        </r>
      </text>
    </comment>
    <comment ref="C21" authorId="0" shapeId="0" xr:uid="{62AC4D9E-0954-42CB-B073-72FFA9CF84F5}">
      <text>
        <r>
          <rPr>
            <sz val="8"/>
            <color indexed="81"/>
            <rFont val="Corbel"/>
            <family val="2"/>
          </rPr>
          <t>Faktor för beräkning av energipriförändring utöver (rensad från) inflation. Inflationen ska räknas bort pga real kalkylränta.</t>
        </r>
      </text>
    </comment>
    <comment ref="C22" authorId="0" shapeId="0" xr:uid="{00000000-0006-0000-0200-000008000000}">
      <text>
        <r>
          <rPr>
            <sz val="8"/>
            <color indexed="81"/>
            <rFont val="Corbel"/>
            <family val="2"/>
          </rPr>
          <t xml:space="preserve">För att kunna beräkna klimatpåverkan från fjärrvärme-användningen anges här energileverantörens uppgifter om klimatpåverkan från sin fjärrvärmeproduktion (koldioxidutsläpp per kilowattimme). Du kan också använda riktvärden från flik 5. </t>
        </r>
      </text>
    </comment>
    <comment ref="C23" authorId="1" shapeId="0" xr:uid="{00000000-0006-0000-0200-000009000000}">
      <text>
        <r>
          <rPr>
            <sz val="8"/>
            <color indexed="81"/>
            <rFont val="Corbel"/>
            <family val="2"/>
          </rPr>
          <t>För att kunna beräkna klimatpåverkan från el-användningen anges här energileverantörens uppgifter om klimatpåverkan från sin elmix (koldioxidutsläpp per kilowattimme). Du kan också använda riktvärden från flik 5.</t>
        </r>
      </text>
    </comment>
    <comment ref="C27" authorId="0" shapeId="0" xr:uid="{00000000-0006-0000-0200-00000A000000}">
      <text>
        <r>
          <rPr>
            <sz val="8"/>
            <color indexed="81"/>
            <rFont val="Corbel"/>
            <family val="2"/>
          </rPr>
          <t>Namn på alternativ från leverantör.</t>
        </r>
      </text>
    </comment>
    <comment ref="G28" authorId="0" shapeId="0" xr:uid="{D62A261F-5D85-4504-B5F7-16F21B0D2CBB}">
      <text>
        <r>
          <rPr>
            <sz val="8"/>
            <color indexed="81"/>
            <rFont val="Corbel"/>
            <family val="2"/>
          </rPr>
          <t>Storlek i area lokalyta (LOA) anges här, summerat för samtliga ingående byggnader.</t>
        </r>
      </text>
    </comment>
    <comment ref="G29" authorId="0" shapeId="0" xr:uid="{ACBA8555-FD04-43F9-9290-20DC6A189D56}">
      <text>
        <r>
          <rPr>
            <sz val="8"/>
            <color indexed="81"/>
            <rFont val="Corbel"/>
            <family val="2"/>
          </rPr>
          <t xml:space="preserve">Storlek i Atemp anges här.  Atemp utgör den invändiga arean för våningsplan, vindsplan och källarplan som värms till mer än 10 °C i byggnaden.
</t>
        </r>
      </text>
    </comment>
    <comment ref="C31" authorId="0" shapeId="0" xr:uid="{00000000-0006-0000-0200-00000C000000}">
      <text>
        <r>
          <rPr>
            <sz val="8"/>
            <color indexed="81"/>
            <rFont val="Corbel"/>
            <family val="2"/>
          </rPr>
          <t>Bashyra angivet per år.</t>
        </r>
      </text>
    </comment>
    <comment ref="C32" authorId="1" shapeId="0" xr:uid="{00000000-0006-0000-0200-00000D000000}">
      <text>
        <r>
          <rPr>
            <sz val="8"/>
            <color indexed="81"/>
            <rFont val="Corbel"/>
            <family val="2"/>
          </rPr>
          <t>Tillkommande kostnader för grundläggning och markarbeten om dessa inte inkluderas i hyreskostnaden.</t>
        </r>
      </text>
    </comment>
    <comment ref="C33" authorId="1" shapeId="0" xr:uid="{00000000-0006-0000-0200-00000E000000}">
      <text>
        <r>
          <rPr>
            <sz val="8"/>
            <color indexed="81"/>
            <rFont val="Corbel"/>
            <family val="2"/>
          </rPr>
          <t>Kostnader för leverans, installation och montage anges, om dessa inte ingår i hyreskostnaden. I kostnad för installation ska anslutning av el, vatten och avlopp ingå.</t>
        </r>
      </text>
    </comment>
    <comment ref="E36" authorId="3" shapeId="0" xr:uid="{88ED241D-69CA-44E8-B9DC-0FCC26778788}">
      <text>
        <r>
          <rPr>
            <sz val="8"/>
            <color indexed="81"/>
            <rFont val="Corbel"/>
            <family val="2"/>
          </rPr>
          <t>Här anges byggnadens energianvändning för uppvärmning (kWh/år) från energibäraren fjärrvärme dividerat med byggnadens uppvärmda area (m2 Atemp).</t>
        </r>
      </text>
    </comment>
    <comment ref="E37" authorId="2" shapeId="0" xr:uid="{369F6EF6-A4D7-48B0-B765-42DDEBD508A7}">
      <text>
        <r>
          <rPr>
            <sz val="8"/>
            <color indexed="81"/>
            <rFont val="Corbel"/>
            <family val="2"/>
          </rPr>
          <t xml:space="preserve">Här anges byggnadens energianvändning för uppvärmning (kWh/år) från energibäraren el dividerat med byggnadens uppvärmda area (m2 Atemp). </t>
        </r>
      </text>
    </comment>
    <comment ref="G38" authorId="2" shapeId="0" xr:uid="{AD94F878-9132-4F08-A7EF-6A0D75503CAB}">
      <text>
        <r>
          <rPr>
            <sz val="8"/>
            <color indexed="81"/>
            <rFont val="Corbel"/>
            <family val="2"/>
          </rPr>
          <t xml:space="preserve">Här anges byggnadens energianvändning för kyla (kWh/år) från energibäraren fjärrkyla dividerat med byggnadens uppvärmda area (m2 Atemp). </t>
        </r>
      </text>
    </comment>
    <comment ref="G39" authorId="2" shapeId="0" xr:uid="{73482614-F4F1-45F5-A935-5B4AC35AE0B1}">
      <text>
        <r>
          <rPr>
            <sz val="8"/>
            <color indexed="81"/>
            <rFont val="Corbel"/>
            <family val="2"/>
          </rPr>
          <t xml:space="preserve">Här anges byggnadens användning av fastighetsel (dvs el till fastigheten utöver eventuell el till uppvärmning) (kWh/år), dividerat med byggnadens uppvärmda area (m²Atemp).  Fastighetsel avser el till exempelvis viss belysning, ventilation och hiss. Observera skillnaden mot verksamhetsel, som inte ska ingå. </t>
        </r>
      </text>
    </comment>
    <comment ref="C40" authorId="1" shapeId="0" xr:uid="{00000000-0006-0000-0200-000013000000}">
      <text>
        <r>
          <rPr>
            <sz val="8"/>
            <color indexed="81"/>
            <rFont val="Corbel"/>
            <family val="2"/>
          </rPr>
          <t>Årliga kostnader för  förbrukningsartiklar, t.ex.  filter, anges här för samtliga byggnader som ingår i kalkylen.</t>
        </r>
      </text>
    </comment>
    <comment ref="C41" authorId="1" shapeId="0" xr:uid="{00000000-0006-0000-0200-000014000000}">
      <text>
        <r>
          <rPr>
            <sz val="8"/>
            <color indexed="81"/>
            <rFont val="Corbel"/>
            <family val="2"/>
          </rPr>
          <t xml:space="preserve">Kostnader för service och underhåll under nyttjandetiden, som inte ingår i hyreskostnad,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r>
        <r>
          <rPr>
            <sz val="9"/>
            <color indexed="81"/>
            <rFont val="Tahoma"/>
            <family val="2"/>
          </rPr>
          <t xml:space="preserve">
</t>
        </r>
      </text>
    </comment>
    <comment ref="C42" authorId="1" shapeId="0" xr:uid="{00000000-0006-0000-0200-000015000000}">
      <text>
        <r>
          <rPr>
            <sz val="8"/>
            <color indexed="81"/>
            <rFont val="Corbel"/>
            <family val="2"/>
          </rPr>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r>
      </text>
    </comment>
    <comment ref="C44" authorId="0" shapeId="0" xr:uid="{00000000-0006-0000-0200-000016000000}">
      <text>
        <r>
          <rPr>
            <sz val="8"/>
            <color indexed="81"/>
            <rFont val="Corbel"/>
            <family val="2"/>
          </rPr>
          <t>Här anges hyreskostnader för tillval av vitvaror som spis, ugn, diskmaskin, kyl och frys .</t>
        </r>
      </text>
    </comment>
    <comment ref="C45" authorId="0" shapeId="0" xr:uid="{00000000-0006-0000-0200-000017000000}">
      <text>
        <r>
          <rPr>
            <sz val="8"/>
            <color indexed="81"/>
            <rFont val="Corbel"/>
            <family val="2"/>
          </rPr>
          <t>Här anges hyreskostnader för tillval av tvätt- och torkutrustning som tvättmaskin, torktumlare och torkskåp.</t>
        </r>
      </text>
    </comment>
    <comment ref="C46" authorId="0" shapeId="0" xr:uid="{00000000-0006-0000-0200-000018000000}">
      <text>
        <r>
          <rPr>
            <sz val="8"/>
            <color indexed="81"/>
            <rFont val="Corbel"/>
            <family val="2"/>
          </rPr>
          <t>Här anges hyreskostnader för tillval för larmanordning.</t>
        </r>
      </text>
    </comment>
    <comment ref="G47" authorId="2" shapeId="0" xr:uid="{00000000-0006-0000-0200-000019000000}">
      <text>
        <r>
          <rPr>
            <sz val="8"/>
            <color indexed="81"/>
            <rFont val="Corbel"/>
            <family val="2"/>
          </rPr>
          <t>Här anges hyreskostnader för tillval av hiss.</t>
        </r>
        <r>
          <rPr>
            <sz val="9"/>
            <color indexed="81"/>
            <rFont val="Tahoma"/>
            <family val="2"/>
          </rPr>
          <t xml:space="preserve">
</t>
        </r>
      </text>
    </comment>
    <comment ref="G48" authorId="2" shapeId="0" xr:uid="{00000000-0006-0000-0200-00001A000000}">
      <text>
        <r>
          <rPr>
            <sz val="8"/>
            <color indexed="81"/>
            <rFont val="Corbel"/>
            <family val="2"/>
          </rPr>
          <t xml:space="preserve">Här anges hyreskostnader för övrigt tillval (ange namn på tillvalet). </t>
        </r>
        <r>
          <rPr>
            <sz val="9"/>
            <color indexed="81"/>
            <rFont val="Tahoma"/>
            <family val="2"/>
          </rPr>
          <t xml:space="preserve">
</t>
        </r>
      </text>
    </comment>
    <comment ref="G49" authorId="2" shapeId="0" xr:uid="{00000000-0006-0000-0200-00001B000000}">
      <text>
        <r>
          <rPr>
            <sz val="8"/>
            <color indexed="81"/>
            <rFont val="Corbel"/>
            <family val="2"/>
          </rPr>
          <t>Här anges hyreskostnader för tillval för solceller.</t>
        </r>
        <r>
          <rPr>
            <sz val="9"/>
            <color indexed="81"/>
            <rFont val="Tahoma"/>
            <family val="2"/>
          </rPr>
          <t xml:space="preserve">
</t>
        </r>
      </text>
    </comment>
    <comment ref="G50" authorId="2" shapeId="0" xr:uid="{00000000-0006-0000-0200-00001C000000}">
      <text>
        <r>
          <rPr>
            <sz val="8"/>
            <color indexed="81"/>
            <rFont val="Corbel"/>
            <family val="2"/>
          </rPr>
          <t xml:space="preserve">Här anges det årliga energitillskottet för solceller i kWh per år enligt tillverkarens uppgifter. Om du inte planerar att sälja överskottet eller ladda batterier så bör du räkna ned tillskottet med en viss procent motsvarande den tid som lokalerna inte används samt för vintermånaderna.  Den nedräknade siffran ska matas in i LCC-kalkylen. Cirka 40% av energitillskottet antas kunna användas för eget bruk och för att  reducera andelen fastighetsel (3.4). </t>
        </r>
        <r>
          <rPr>
            <sz val="9"/>
            <color indexed="81"/>
            <rFont val="Tahoma"/>
            <family val="2"/>
          </rPr>
          <t xml:space="preserve">
</t>
        </r>
      </text>
    </comment>
    <comment ref="C52" authorId="0" shapeId="0" xr:uid="{00000000-0006-0000-0200-00001D000000}">
      <text>
        <r>
          <rPr>
            <sz val="8"/>
            <color indexed="81"/>
            <rFont val="Corbel"/>
            <family val="2"/>
          </rPr>
          <t>Om produkten kräver några försäkringar ifylles kostnaden för dessa här. Om skatter eller avgifter förekommer, t.ex. miljöavgifter, anges dessa också här. Om avgifterna ingår i produktpriset vid investeringstillfället nollas denna ruta.</t>
        </r>
      </text>
    </comment>
    <comment ref="C53" authorId="0" shapeId="0" xr:uid="{00000000-0006-0000-0200-00001E000000}">
      <text>
        <r>
          <rPr>
            <sz val="8"/>
            <color indexed="81"/>
            <rFont val="Corbel"/>
            <family val="2"/>
          </rPr>
          <t>Om speciell kostnad för administration finns ifylles det här.</t>
        </r>
      </text>
    </comment>
    <comment ref="C54" authorId="0" shapeId="0" xr:uid="{00000000-0006-0000-0200-00001F000000}">
      <text>
        <r>
          <rPr>
            <sz val="8"/>
            <color indexed="81"/>
            <rFont val="Corbel"/>
            <family val="2"/>
          </rPr>
          <t xml:space="preserve">Om byggnaden kräver några licenser ifylles dessa kostnader här. </t>
        </r>
      </text>
    </comment>
    <comment ref="G55" authorId="2" shapeId="0" xr:uid="{00000000-0006-0000-0200-000020000000}">
      <text>
        <r>
          <rPr>
            <sz val="8"/>
            <color indexed="81"/>
            <rFont val="Corbel"/>
            <family val="2"/>
          </rPr>
          <t>Leverantörens kostnader för demontage och avveckling anges  här.</t>
        </r>
        <r>
          <rPr>
            <sz val="9"/>
            <color indexed="81"/>
            <rFont val="Tahoma"/>
            <family val="2"/>
          </rPr>
          <t xml:space="preserve">
</t>
        </r>
      </text>
    </comment>
    <comment ref="G57" authorId="2" shapeId="0" xr:uid="{00000000-0006-0000-0200-000021000000}">
      <text>
        <r>
          <rPr>
            <sz val="8"/>
            <color indexed="81"/>
            <rFont val="Corbel"/>
            <family val="2"/>
          </rPr>
          <t>Beställarens kostnader för demontage och avveckling anges här.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Ylva Svedenmark</author>
    <author>daniberg</author>
    <author>Junghahn, Philip</author>
    <author>Sanna Efraimsson</author>
  </authors>
  <commentList>
    <comment ref="G15" authorId="0" shapeId="0" xr:uid="{00000000-0006-0000-0300-000001000000}">
      <text>
        <r>
          <rPr>
            <sz val="8"/>
            <color indexed="81"/>
            <rFont val="Corbel"/>
            <family val="2"/>
          </rPr>
          <t>Antal tillfälliga byggnader som ska ingå i beräkningen.</t>
        </r>
      </text>
    </comment>
    <comment ref="C16" authorId="1" shapeId="0" xr:uid="{00000000-0006-0000-0300-000002000000}">
      <text>
        <r>
          <rPr>
            <sz val="8"/>
            <color indexed="81"/>
            <rFont val="Corbel"/>
            <family val="2"/>
          </rPr>
          <t>Antal år som kalkylen omfattar. Nyttjandetiden baseras på antal år som produkten är tänkt att användas, vilket inte alltid behöver spegla den tekniska livslängden. En kortare nyttjandetid ger större vikt åt inköpspriset medan en längre nyttjandetid ger drift- och underhållskostnader större vikt</t>
        </r>
        <r>
          <rPr>
            <sz val="9"/>
            <color indexed="81"/>
            <rFont val="Corbel"/>
            <family val="2"/>
          </rPr>
          <t>.</t>
        </r>
      </text>
    </comment>
    <comment ref="C17" authorId="1" shapeId="0" xr:uid="{00000000-0006-0000-0300-000003000000}">
      <text>
        <r>
          <rPr>
            <sz val="8"/>
            <color indexed="81"/>
            <rFont val="Corbel"/>
            <family val="2"/>
          </rPr>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r>
      </text>
    </comment>
    <comment ref="G18" authorId="2" shapeId="0" xr:uid="{BCD0DB0E-8122-4582-BF64-5B9026A58227}">
      <text>
        <r>
          <rPr>
            <sz val="8"/>
            <color indexed="81"/>
            <rFont val="Corbel"/>
            <family val="2"/>
          </rPr>
          <t xml:space="preserve">Organisationens (för projektet) avtalade pris per kWh för fjärrvärme. Observera att  fjärrvärmepriset kan vara uppbyggt av flera komponenter. Säkerställ att prisuppgiften innehåller samma komponenter i alla jämförelser.  </t>
        </r>
      </text>
    </comment>
    <comment ref="G19" authorId="2" shapeId="0" xr:uid="{81E01562-910E-43D1-9A19-5AA43A7ADEBD}">
      <text>
        <r>
          <rPr>
            <sz val="9"/>
            <color indexed="81"/>
            <rFont val="Tahoma"/>
            <family val="2"/>
          </rPr>
          <t xml:space="preserve">Organisationens avtalade pris per kWh för el. Observera att  elpriset är uppbyggt av flera komponenter. Säkerställ att prisuppgiften innehåller samma komponenter i alla jämförelser.  
</t>
        </r>
      </text>
    </comment>
    <comment ref="G20" authorId="2" shapeId="0" xr:uid="{2B05080C-4394-49E1-813C-FA27B7868DF9}">
      <text>
        <r>
          <rPr>
            <sz val="8"/>
            <color indexed="81"/>
            <rFont val="Corbel"/>
            <family val="2"/>
          </rPr>
          <t>Organisationens (för projektet) avtalade pris per kWh för fjärrvkyla.</t>
        </r>
      </text>
    </comment>
    <comment ref="C21" authorId="0" shapeId="0" xr:uid="{00000000-0006-0000-0300-000007000000}">
      <text>
        <r>
          <rPr>
            <sz val="8"/>
            <color indexed="81"/>
            <rFont val="Corbel"/>
            <family val="2"/>
          </rPr>
          <t>Faktor för beräkning av energipriförändring utöver (rensad från) inflation. Inflationen ska räknas bort pga real kalkylränta.</t>
        </r>
      </text>
    </comment>
    <comment ref="C22" authorId="0" shapeId="0" xr:uid="{00000000-0006-0000-0300-000008000000}">
      <text>
        <r>
          <rPr>
            <sz val="8"/>
            <color indexed="81"/>
            <rFont val="Corbel"/>
            <family val="2"/>
          </rPr>
          <t xml:space="preserve">För att kunna beräkna klimatpåverkan från fjärrvärme-användningen anges här energileverantörens uppgifter om klimatpåverkan från sin fjärrvärmeproduktion (koldioxidutsläpp per kilowattimme). Du kan också använda riktvärden från flik 5. </t>
        </r>
      </text>
    </comment>
    <comment ref="C23" authorId="1" shapeId="0" xr:uid="{00000000-0006-0000-0300-000009000000}">
      <text>
        <r>
          <rPr>
            <sz val="8"/>
            <color indexed="81"/>
            <rFont val="Corbel"/>
            <family val="2"/>
          </rPr>
          <t>För att kunna beräkna klimatpåverkan från el-användningen anges här energileverantörens uppgifter om klimatpåverkan från sin elmix (koldioxidutsläpp per kilowattimme). Du kan också använda riktvärden från flik 5.</t>
        </r>
      </text>
    </comment>
    <comment ref="C27" authorId="0" shapeId="0" xr:uid="{00000000-0006-0000-0300-00000A000000}">
      <text>
        <r>
          <rPr>
            <sz val="8"/>
            <color indexed="81"/>
            <rFont val="Corbel"/>
            <family val="2"/>
          </rPr>
          <t>Namn på alternativ från leverantör.</t>
        </r>
      </text>
    </comment>
    <comment ref="G28" authorId="0" shapeId="0" xr:uid="{F48FE1B6-40AC-498A-8AF6-111EBD88CE62}">
      <text>
        <r>
          <rPr>
            <sz val="8"/>
            <color indexed="81"/>
            <rFont val="Corbel"/>
            <family val="2"/>
          </rPr>
          <t>Storlek i area lokalyta (LOA) anges här, summerat för samtliga ingående byggnader.</t>
        </r>
      </text>
    </comment>
    <comment ref="G29" authorId="0" shapeId="0" xr:uid="{A384AEB2-D2AC-45D2-8764-C522D4BA55E4}">
      <text>
        <r>
          <rPr>
            <sz val="8"/>
            <color indexed="81"/>
            <rFont val="Corbel"/>
            <family val="2"/>
          </rPr>
          <t>Storlek i Atemp anges här.  Atemp utgör den invändiga arean för våningsplan, vindsplan och källarplan som värms till mer än 10 °C i byggnaden.</t>
        </r>
      </text>
    </comment>
    <comment ref="G31" authorId="2" shapeId="0" xr:uid="{00000000-0006-0000-0300-00000C000000}">
      <text>
        <r>
          <rPr>
            <sz val="8"/>
            <color indexed="81"/>
            <rFont val="Corbel"/>
            <family val="2"/>
          </rPr>
          <t>Första förhöjd leasingavgift anges här.</t>
        </r>
        <r>
          <rPr>
            <sz val="9"/>
            <color indexed="81"/>
            <rFont val="Tahoma"/>
            <family val="2"/>
          </rPr>
          <t xml:space="preserve">
</t>
        </r>
      </text>
    </comment>
    <comment ref="C32" authorId="0" shapeId="0" xr:uid="{00000000-0006-0000-0300-00000D000000}">
      <text>
        <r>
          <rPr>
            <sz val="8"/>
            <color indexed="81"/>
            <rFont val="Corbel"/>
            <family val="2"/>
          </rPr>
          <t>Löpande avgift, måste vara linjär.</t>
        </r>
      </text>
    </comment>
    <comment ref="C33" authorId="1" shapeId="0" xr:uid="{00000000-0006-0000-0300-00000E000000}">
      <text>
        <r>
          <rPr>
            <sz val="8"/>
            <color indexed="81"/>
            <rFont val="Corbel"/>
            <family val="2"/>
          </rPr>
          <t>Tillkommande kostnader för grundläggning och markarbeten om dessa inte inkluderas i leasingavgiften.</t>
        </r>
      </text>
    </comment>
    <comment ref="C34" authorId="1" shapeId="0" xr:uid="{00000000-0006-0000-0300-00000F000000}">
      <text>
        <r>
          <rPr>
            <sz val="8"/>
            <color indexed="81"/>
            <rFont val="Corbel"/>
            <family val="2"/>
          </rPr>
          <t>Kostnader för leverans, installation och montage anges, om dessa inte ingår i leasingavgift. I kostnad för installation ska anslutning av el, vatten och avlopp ingå.</t>
        </r>
      </text>
    </comment>
    <comment ref="E36" authorId="3" shapeId="0" xr:uid="{328D6F73-BF82-4D45-9021-2458DC80F686}">
      <text>
        <r>
          <rPr>
            <sz val="8"/>
            <color indexed="81"/>
            <rFont val="Corbel"/>
            <family val="2"/>
          </rPr>
          <t>Här anges byggnadens energianvändning för uppvärmning (kWh/år) från energibäraren fjärrvärme dividerat med byggnadens uppvärmda area (m2 Atemp).</t>
        </r>
      </text>
    </comment>
    <comment ref="E37" authorId="2" shapeId="0" xr:uid="{880C6397-B67A-45AA-8609-35CFE3C689FE}">
      <text>
        <r>
          <rPr>
            <sz val="8"/>
            <color indexed="81"/>
            <rFont val="Corbel"/>
            <family val="2"/>
          </rPr>
          <t xml:space="preserve">Här anges byggnadens energianvändning för uppvärmning (kWh/år) från energibäraren el dividerat med byggnadens uppvärmda area (m2 Atemp). </t>
        </r>
      </text>
    </comment>
    <comment ref="G38" authorId="2" shapeId="0" xr:uid="{2546D834-8765-47C5-ADAB-BAC7590A6986}">
      <text>
        <r>
          <rPr>
            <sz val="8"/>
            <color indexed="81"/>
            <rFont val="Corbel"/>
            <family val="2"/>
          </rPr>
          <t xml:space="preserve">Här anges byggnadens energianvändning för kyla (kWh/år) från energibäraren fjärrkyla dividerat med byggnadens uppvärmda area (m2 Atemp). </t>
        </r>
      </text>
    </comment>
    <comment ref="G39" authorId="2" shapeId="0" xr:uid="{AA9205B7-D2CE-43F2-9E67-5BDB5FF91FE2}">
      <text>
        <r>
          <rPr>
            <sz val="8"/>
            <color indexed="81"/>
            <rFont val="Corbel"/>
            <family val="2"/>
          </rPr>
          <t xml:space="preserve">Här anges byggnadens användning av fastighetsel (dvs el till fastigheten utöver eventuell el till uppvärmning) (kWh/år), dividerat med byggnadens uppvärmda area (m²Atemp).  Fastighetsel avser el till exempelvis viss belysning, ventilation och hiss. Observera skillnaden mot verksamhetsel, som inte ska ingå. </t>
        </r>
      </text>
    </comment>
    <comment ref="C40" authorId="1" shapeId="0" xr:uid="{00000000-0006-0000-0300-000014000000}">
      <text>
        <r>
          <rPr>
            <sz val="8"/>
            <color indexed="81"/>
            <rFont val="Corbel"/>
            <family val="2"/>
          </rPr>
          <t>Årliga kostnader för  förbrukningsartiklar, t.ex.  filter, anges här för samtliga byggnader som ingår i kalkylen.</t>
        </r>
      </text>
    </comment>
    <comment ref="C41" authorId="1" shapeId="0" xr:uid="{00000000-0006-0000-0300-000015000000}">
      <text>
        <r>
          <rPr>
            <sz val="8"/>
            <color indexed="81"/>
            <rFont val="Corbel"/>
            <family val="2"/>
          </rPr>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r>
        <r>
          <rPr>
            <sz val="9"/>
            <color indexed="81"/>
            <rFont val="Tahoma"/>
            <family val="2"/>
          </rPr>
          <t xml:space="preserve">
</t>
        </r>
      </text>
    </comment>
    <comment ref="C42" authorId="1" shapeId="0" xr:uid="{00000000-0006-0000-0300-000016000000}">
      <text>
        <r>
          <rPr>
            <sz val="8"/>
            <color indexed="81"/>
            <rFont val="Corbel"/>
            <family val="2"/>
          </rPr>
          <t>Här anges kostnader för arbete, exempelvis arbete för service och underhåll eller för att utföra en tjänst relaterad till produkten. Om arbetskostnader ingår i raden ovanför lämnas denna ruta tom. Om viss specialkompetens krävs vid service och underhåll ska kostnaden för denna inkluderas.</t>
        </r>
      </text>
    </comment>
    <comment ref="C44" authorId="0" shapeId="0" xr:uid="{00000000-0006-0000-0300-000017000000}">
      <text>
        <r>
          <rPr>
            <sz val="8"/>
            <color rgb="FF000000"/>
            <rFont val="Corbel"/>
            <family val="2"/>
          </rPr>
          <t>Här anges kostnader för tillval av vitvaror som spis, ugn, diskmaskin, kyl och frys om dessa inte ingår.</t>
        </r>
      </text>
    </comment>
    <comment ref="C45" authorId="0" shapeId="0" xr:uid="{00000000-0006-0000-0300-000018000000}">
      <text>
        <r>
          <rPr>
            <sz val="8"/>
            <color indexed="81"/>
            <rFont val="Corbel"/>
            <family val="2"/>
          </rPr>
          <t>Här anges kostnader för tillval av tvätt- och torkutrustning som tvättmaskin, torktumlare och torkskåp, om dessa inte ingår i grundinvesteringen.</t>
        </r>
      </text>
    </comment>
    <comment ref="C46" authorId="0" shapeId="0" xr:uid="{00000000-0006-0000-0300-000019000000}">
      <text>
        <r>
          <rPr>
            <sz val="8"/>
            <color indexed="81"/>
            <rFont val="Corbel"/>
            <family val="2"/>
          </rPr>
          <t>Här anges kostnader för tillval för larmanordning, om dessa inte ingår i grundinvesteringen.</t>
        </r>
      </text>
    </comment>
    <comment ref="G47" authorId="2" shapeId="0" xr:uid="{00000000-0006-0000-0300-00001A000000}">
      <text>
        <r>
          <rPr>
            <sz val="8"/>
            <color indexed="81"/>
            <rFont val="Corbel"/>
            <family val="2"/>
          </rPr>
          <t>Här anges kostnader för ev. tillval av hiss, om dessa inte ingår i grundinvesteringen.</t>
        </r>
        <r>
          <rPr>
            <sz val="9"/>
            <color indexed="81"/>
            <rFont val="Tahoma"/>
            <family val="2"/>
          </rPr>
          <t xml:space="preserve">
</t>
        </r>
      </text>
    </comment>
    <comment ref="G48" authorId="2" shapeId="0" xr:uid="{00000000-0006-0000-0300-00001B000000}">
      <text>
        <r>
          <rPr>
            <sz val="8"/>
            <color indexed="81"/>
            <rFont val="Corbel"/>
            <family val="2"/>
          </rPr>
          <t xml:space="preserve">Här anges kostnader för övrigt tillval (ange namn på tillvalet). </t>
        </r>
      </text>
    </comment>
    <comment ref="G49" authorId="2" shapeId="0" xr:uid="{00000000-0006-0000-0300-00001C000000}">
      <text>
        <r>
          <rPr>
            <sz val="8"/>
            <color indexed="81"/>
            <rFont val="Corbel"/>
            <family val="2"/>
          </rPr>
          <t>Här anges kostnader för tillval för solceller.</t>
        </r>
        <r>
          <rPr>
            <sz val="9"/>
            <color indexed="81"/>
            <rFont val="Tahoma"/>
            <family val="2"/>
          </rPr>
          <t xml:space="preserve">
</t>
        </r>
      </text>
    </comment>
    <comment ref="G50" authorId="2" shapeId="0" xr:uid="{00000000-0006-0000-0300-00001D000000}">
      <text>
        <r>
          <rPr>
            <sz val="8"/>
            <color indexed="81"/>
            <rFont val="Corbel"/>
            <family val="2"/>
          </rPr>
          <t xml:space="preserve">Här anges det årliga energitillskottet för solceller i kWh per år enligt tillverkarens uppgifter. Om du inte planerar att sälja överskottet eller ladda batterier så bör du räkna ned tillskottet med en viss procent motsvarande den tid som lokalerna inte används samt för vintermånaderna.  Den nedräknade siffran ska matas in i LCC-kalkylen. Cirka 40% av energitillskottet antas kunna användas för eget bruk och för att  reducera andelen fastighetsel (3.4). </t>
        </r>
        <r>
          <rPr>
            <sz val="9"/>
            <color indexed="81"/>
            <rFont val="Tahoma"/>
            <family val="2"/>
          </rPr>
          <t xml:space="preserve">
</t>
        </r>
      </text>
    </comment>
    <comment ref="C52" authorId="0" shapeId="0" xr:uid="{00000000-0006-0000-0300-00001E000000}">
      <text>
        <r>
          <rPr>
            <sz val="8"/>
            <color indexed="81"/>
            <rFont val="Corbel"/>
            <family val="2"/>
          </rPr>
          <t>Om produkten kräver några försäkringar ifylles kostnaden för dessa här. Om skatter eller avgifter förekommer, t.ex. miljöavgifter, anges dessa också här. Om avgifterna ingår i produktpriset vid investeringstillfället nollas denna ruta.</t>
        </r>
      </text>
    </comment>
    <comment ref="C53" authorId="0" shapeId="0" xr:uid="{00000000-0006-0000-0300-00001F000000}">
      <text>
        <r>
          <rPr>
            <sz val="8"/>
            <color indexed="81"/>
            <rFont val="Corbel"/>
            <family val="2"/>
          </rPr>
          <t>Om speciell kostnad för administration finns ifylles det här.</t>
        </r>
      </text>
    </comment>
    <comment ref="C54" authorId="0" shapeId="0" xr:uid="{00000000-0006-0000-0300-000020000000}">
      <text>
        <r>
          <rPr>
            <sz val="8"/>
            <color indexed="81"/>
            <rFont val="Corbel"/>
            <family val="2"/>
          </rPr>
          <t xml:space="preserve">Om byggnaden kräver några licenser ifylles dessa kostnader här. </t>
        </r>
      </text>
    </comment>
    <comment ref="G55" authorId="2" shapeId="0" xr:uid="{00000000-0006-0000-0300-000021000000}">
      <text>
        <r>
          <rPr>
            <sz val="8"/>
            <color indexed="81"/>
            <rFont val="Corbel"/>
            <family val="2"/>
          </rPr>
          <t>Leverantörens kostnader för demontage och avveckling anges  här.</t>
        </r>
        <r>
          <rPr>
            <sz val="9"/>
            <color indexed="81"/>
            <rFont val="Tahoma"/>
            <family val="2"/>
          </rPr>
          <t xml:space="preserve">
</t>
        </r>
      </text>
    </comment>
    <comment ref="G56" authorId="2" shapeId="0" xr:uid="{00000000-0006-0000-0300-000022000000}">
      <text>
        <r>
          <rPr>
            <sz val="8"/>
            <color indexed="81"/>
            <rFont val="Corbel"/>
            <family val="2"/>
          </rPr>
          <t>Byggnadens restvärde för inlösen av beställare anges här. Om du inte planerar att köpa så anges värdet noll.</t>
        </r>
      </text>
    </comment>
    <comment ref="G58" authorId="2" shapeId="0" xr:uid="{00000000-0006-0000-0300-000023000000}">
      <text>
        <r>
          <rPr>
            <sz val="8"/>
            <color indexed="81"/>
            <rFont val="Corbel"/>
            <family val="2"/>
          </rPr>
          <t>Beställarens kostnader för demontage och avveckling anges här.</t>
        </r>
        <r>
          <rPr>
            <sz val="9"/>
            <color indexed="81"/>
            <rFont val="Tahoma"/>
            <family val="2"/>
          </rPr>
          <t xml:space="preserve">
</t>
        </r>
      </text>
    </comment>
  </commentList>
</comments>
</file>

<file path=xl/sharedStrings.xml><?xml version="1.0" encoding="utf-8"?>
<sst xmlns="http://schemas.openxmlformats.org/spreadsheetml/2006/main" count="1026" uniqueCount="325">
  <si>
    <t>år</t>
  </si>
  <si>
    <t>Underhållskostnader</t>
  </si>
  <si>
    <t>PROJEKT:</t>
  </si>
  <si>
    <t>INVESTERINGSKOSTNADER</t>
  </si>
  <si>
    <t>Antal</t>
  </si>
  <si>
    <t>kr</t>
  </si>
  <si>
    <t>kr/kWh</t>
  </si>
  <si>
    <t>kr/år</t>
  </si>
  <si>
    <t>Kontakt</t>
  </si>
  <si>
    <t>Kalkylränta</t>
  </si>
  <si>
    <t>Investeringskostnader</t>
  </si>
  <si>
    <t>Resultat</t>
  </si>
  <si>
    <t>Namn</t>
  </si>
  <si>
    <t>LCC-kalkyl</t>
  </si>
  <si>
    <t>Projekt:</t>
  </si>
  <si>
    <t>Beräkning baserad på</t>
  </si>
  <si>
    <t>Totala LCC-kostnader</t>
  </si>
  <si>
    <t>LCC-kostnader</t>
  </si>
  <si>
    <t>Datum:</t>
  </si>
  <si>
    <t>Handläggare:</t>
  </si>
  <si>
    <t>S:A INVESTERINGSKOSTNADER</t>
  </si>
  <si>
    <t>Rangordning av alternativ</t>
  </si>
  <si>
    <t>1.1</t>
  </si>
  <si>
    <t>1.2</t>
  </si>
  <si>
    <t>1.3</t>
  </si>
  <si>
    <t>1.4</t>
  </si>
  <si>
    <t>1.5</t>
  </si>
  <si>
    <t>4.1</t>
  </si>
  <si>
    <t>4.2</t>
  </si>
  <si>
    <t>4.3</t>
  </si>
  <si>
    <t>4.4</t>
  </si>
  <si>
    <t>2.3</t>
  </si>
  <si>
    <t xml:space="preserve">Not </t>
  </si>
  <si>
    <t>2.1</t>
  </si>
  <si>
    <t>2.2</t>
  </si>
  <si>
    <t>3.1</t>
  </si>
  <si>
    <t>3.2</t>
  </si>
  <si>
    <t>3.3</t>
  </si>
  <si>
    <t>3.4</t>
  </si>
  <si>
    <t>Klimatpåverkan</t>
  </si>
  <si>
    <t>kgCO2/kWh</t>
  </si>
  <si>
    <t>1.6</t>
  </si>
  <si>
    <t>Nyttjandetid</t>
  </si>
  <si>
    <t>Instruktion</t>
  </si>
  <si>
    <t>Inköpspris</t>
  </si>
  <si>
    <t>KOSTNADER FÖR DRIFT OCH UNDERHÅLL</t>
  </si>
  <si>
    <t>Kostnader förbrukningsartiklar</t>
  </si>
  <si>
    <t>Kostnader för service och underhåll</t>
  </si>
  <si>
    <t>ÖVRIGA KOSTNADER</t>
  </si>
  <si>
    <t>Försäkringar, skatter och avgifter</t>
  </si>
  <si>
    <t>Licenser</t>
  </si>
  <si>
    <t>4.5</t>
  </si>
  <si>
    <t>Restvärde</t>
  </si>
  <si>
    <t>5.1</t>
  </si>
  <si>
    <t>5.2</t>
  </si>
  <si>
    <t>5.3</t>
  </si>
  <si>
    <t xml:space="preserve">Kostnader för service och underhåll </t>
  </si>
  <si>
    <t>Övriga kostnader</t>
  </si>
  <si>
    <t>kr/stk</t>
  </si>
  <si>
    <t>stk</t>
  </si>
  <si>
    <t>DRIFT- &amp; UNDERHÅLLSKOSTNADER</t>
  </si>
  <si>
    <t>Drift &amp; underhållskostnader</t>
  </si>
  <si>
    <t>Årliga övriga kostnader</t>
  </si>
  <si>
    <t>Övriga intäkter/kostnader vid slutet av kalkyltiden</t>
  </si>
  <si>
    <t>DATUM:</t>
  </si>
  <si>
    <t>HANDLÄGGARE:</t>
  </si>
  <si>
    <t>Driftkostnader</t>
  </si>
  <si>
    <t>Fält för ifyllnad</t>
  </si>
  <si>
    <t>1.7</t>
  </si>
  <si>
    <t>Nuvärde övriga poster vid slutet av kalkyltiden</t>
  </si>
  <si>
    <t>Hur ska jag använda detta LCC-verktyg?</t>
  </si>
  <si>
    <t xml:space="preserve">Hur är LCC-verktyget uppbyggt?
</t>
  </si>
  <si>
    <t>Generella instruktioner kring hur verktyget används.</t>
  </si>
  <si>
    <t>Omräkningsfaktor till nuvärde</t>
  </si>
  <si>
    <t>Samlade instruktioner kring kalkylparametrarna.</t>
  </si>
  <si>
    <t xml:space="preserve">Kostnader för service och underhåll under nyttjandetiden ska anges här. I service och underhåll inkluderas uppgraderingar, rengöring, reservdelar och reparationer. Kostnader för specialverktyg ska också tas med här. Kostnaden för den arbetstid som servicen kräver kan inkluderas här. Om man vill bryta ut denna kostnad anges det i nästa rad. 
</t>
  </si>
  <si>
    <t xml:space="preserve">Resultat LCC-kalkyl </t>
  </si>
  <si>
    <t>Försäkringar, skatter, avgifter</t>
  </si>
  <si>
    <t>NAMN</t>
  </si>
  <si>
    <r>
      <rPr>
        <b/>
        <sz val="14"/>
        <color theme="1"/>
        <rFont val="Corbel"/>
        <family val="2"/>
      </rPr>
      <t>Vad är LCC?</t>
    </r>
    <r>
      <rPr>
        <sz val="14"/>
        <rFont val="Corbel"/>
        <family val="2"/>
      </rPr>
      <t xml:space="preserve">
</t>
    </r>
  </si>
  <si>
    <r>
      <t xml:space="preserve">Förutsättningar </t>
    </r>
    <r>
      <rPr>
        <b/>
        <sz val="12"/>
        <rFont val="Corbel"/>
        <family val="2"/>
      </rPr>
      <t>(anges av beställaren)</t>
    </r>
  </si>
  <si>
    <t>KALKYLFÖRUTSÄTTNINGAR (anges av beställaren)</t>
  </si>
  <si>
    <r>
      <t>[kgC0</t>
    </r>
    <r>
      <rPr>
        <vertAlign val="subscript"/>
        <sz val="9"/>
        <rFont val="Corbel"/>
        <family val="2"/>
      </rPr>
      <t>2</t>
    </r>
    <r>
      <rPr>
        <sz val="9"/>
        <rFont val="Corbel"/>
        <family val="2"/>
      </rPr>
      <t>-e/år]</t>
    </r>
  </si>
  <si>
    <t>Värden för beräkning av klimatpåverkan från elanvändning  [kgCO2/kWh]</t>
  </si>
  <si>
    <t>Ursprungsmärkt el</t>
  </si>
  <si>
    <t>Svensk elmix (normalår)</t>
  </si>
  <si>
    <t>Nordisk elmix</t>
  </si>
  <si>
    <t>El av okänt ursprung (Norden)</t>
  </si>
  <si>
    <t>EU (25)</t>
  </si>
  <si>
    <t xml:space="preserve">Exempelvärden för beräkning av klimatpåverkan från fjärrvärme [kgCO2/kWh] </t>
  </si>
  <si>
    <t>Sida 1 av 1</t>
  </si>
  <si>
    <t>TOTAL KOSTNAD (nuvärdesberäknad)</t>
  </si>
  <si>
    <t>Klimatpåverkan per år</t>
  </si>
  <si>
    <t>Underhållskostnader under hela nyttjandetiden</t>
  </si>
  <si>
    <t>S:A DRIFT- &amp; UNDERHÅLLSKOSTNADER  (nuvärdesberäknat)</t>
  </si>
  <si>
    <t>Totala övriga kostnader under hela nyttjandetiden</t>
  </si>
  <si>
    <t>Totala övriga intäkter/kostnader vid slutet av kalkyltiden</t>
  </si>
  <si>
    <t>S:A ÖVRIGA KOSTNADER (nuvärdesberäknat)</t>
  </si>
  <si>
    <t>TOTAL KOSTNAD (nuvärdesberäknat)</t>
  </si>
  <si>
    <t>Energianvändning</t>
  </si>
  <si>
    <t xml:space="preserve">Upphandlingsmyndigheten utvecklar och förvaltar LCC-verktygen som är frivilliga att använda inom såväl offentlig som privat sektor. Upphandlingsmyndigheten står för innehållet i denna version. Eventuella ändringar görs på eget ansvar. Vid frågor om verktyget kan du kontakta oss via vår frågeportal på www.upphandlingsmyndigheten.se. </t>
  </si>
  <si>
    <t>kr/år/stk</t>
  </si>
  <si>
    <t>Övriga kostnader per år</t>
  </si>
  <si>
    <t>Underhållskostnader per år</t>
  </si>
  <si>
    <t xml:space="preserve">Energianvändning &amp; klimatpåverkan </t>
  </si>
  <si>
    <t>Årlig prisförändring energi (frivillig)</t>
  </si>
  <si>
    <t>[kWh/år]</t>
  </si>
  <si>
    <t>kgCO2e/år</t>
  </si>
  <si>
    <t>Kostnad för markarbete och grundläggning</t>
  </si>
  <si>
    <t>Energianvändning fastighetsel</t>
  </si>
  <si>
    <t>Energipris el</t>
  </si>
  <si>
    <t>Energipris fjärrvärme</t>
  </si>
  <si>
    <t>Energipris fjärrkyla</t>
  </si>
  <si>
    <t>Energianvändning uppvärmning fjärrvärme</t>
  </si>
  <si>
    <t>Energianvändning fjärrkyla</t>
  </si>
  <si>
    <t xml:space="preserve"> Energianvändning uppvärmning el</t>
  </si>
  <si>
    <t xml:space="preserve"> Energianvändning fjärrkyla</t>
  </si>
  <si>
    <t xml:space="preserve"> Energianvändning fastighetsel</t>
  </si>
  <si>
    <t>Driftkostnader energi</t>
  </si>
  <si>
    <t>Driftkostnader energi per år</t>
  </si>
  <si>
    <t>Energikostnader uppvärmning per år</t>
  </si>
  <si>
    <t>Energikostnader fjärrkyla per år</t>
  </si>
  <si>
    <t>Energipris fastighetsel</t>
  </si>
  <si>
    <t>Driftkostnader energi under hela nyttjandetiden</t>
  </si>
  <si>
    <t>Arbetskostnader övrigt</t>
  </si>
  <si>
    <t xml:space="preserve">Inköpspris </t>
  </si>
  <si>
    <t>Tillval</t>
  </si>
  <si>
    <t>5.4</t>
  </si>
  <si>
    <t>5.5</t>
  </si>
  <si>
    <t>Solceller</t>
  </si>
  <si>
    <t>Energitillskott solceller</t>
  </si>
  <si>
    <t>Larm</t>
  </si>
  <si>
    <t>Hiss</t>
  </si>
  <si>
    <t>Tvätt- och torkutrustning</t>
  </si>
  <si>
    <t>Övrigt tillval</t>
  </si>
  <si>
    <t>4.6</t>
  </si>
  <si>
    <t>4.7</t>
  </si>
  <si>
    <t>Kostnader för tillval</t>
  </si>
  <si>
    <t xml:space="preserve">Totala kostnader för tillval </t>
  </si>
  <si>
    <t>Energitillskott solceller (netto)</t>
  </si>
  <si>
    <t>Inköp av fastighetsel efter ev. tillskott från solceller</t>
  </si>
  <si>
    <t>Driftskostnader energi per år</t>
  </si>
  <si>
    <t>Energikostnader inköpt fastighetsel per år</t>
  </si>
  <si>
    <r>
      <t>TOTAL KOSTNAD per m</t>
    </r>
    <r>
      <rPr>
        <b/>
        <sz val="12"/>
        <rFont val="Calibri"/>
        <family val="2"/>
      </rPr>
      <t>²</t>
    </r>
    <r>
      <rPr>
        <b/>
        <sz val="9.6"/>
        <rFont val="Corbel"/>
        <family val="2"/>
      </rPr>
      <t xml:space="preserve"> LOA</t>
    </r>
    <r>
      <rPr>
        <b/>
        <sz val="12"/>
        <rFont val="Corbel"/>
        <family val="2"/>
      </rPr>
      <t xml:space="preserve"> (nuvärdesberäknad)</t>
    </r>
  </si>
  <si>
    <t>Resultat LCC-kalkyl köp</t>
  </si>
  <si>
    <t>3.5</t>
  </si>
  <si>
    <t>3.6</t>
  </si>
  <si>
    <t>3.7</t>
  </si>
  <si>
    <t>Hyreskostnad</t>
  </si>
  <si>
    <t>Kostnad för leverans, installation och montage</t>
  </si>
  <si>
    <t>Investeringskostnader exl. markarbeten och grundläggning</t>
  </si>
  <si>
    <t>Kostnad för markarbeten och grundläggning</t>
  </si>
  <si>
    <r>
      <t>Totala LCC-kostnader per m</t>
    </r>
    <r>
      <rPr>
        <b/>
        <sz val="11"/>
        <rFont val="Calibri"/>
        <family val="2"/>
      </rPr>
      <t>²</t>
    </r>
    <r>
      <rPr>
        <b/>
        <sz val="11"/>
        <rFont val="Corbel"/>
        <family val="2"/>
      </rPr>
      <t xml:space="preserve"> LOA</t>
    </r>
  </si>
  <si>
    <t>Klimatpåverkan energianvändning fjärrvärme (frivillig)</t>
  </si>
  <si>
    <t>Klimatpåverkan energianvändning el (frivillig)</t>
  </si>
  <si>
    <t>Total energianvändning per år</t>
  </si>
  <si>
    <r>
      <t>kWh/</t>
    </r>
    <r>
      <rPr>
        <sz val="7.2"/>
        <rFont val="Corbel"/>
        <family val="2"/>
      </rPr>
      <t>år</t>
    </r>
  </si>
  <si>
    <r>
      <t>kr/m</t>
    </r>
    <r>
      <rPr>
        <sz val="9"/>
        <rFont val="Calibri"/>
        <family val="2"/>
      </rPr>
      <t>² LOA</t>
    </r>
  </si>
  <si>
    <t>S:A HYRESKOSTNADER (nuvärdesberäknat)</t>
  </si>
  <si>
    <t>Resultat LCC-kalkyl Hyra</t>
  </si>
  <si>
    <t xml:space="preserve">Investerings- och hyreskostnader </t>
  </si>
  <si>
    <t>Övriga administrativa kostnader</t>
  </si>
  <si>
    <t>Antal år som kalkylen omfattar. Nyttjandetiden baseras på antal år som byggnaden är tänkt att användas, vilket inte alltid behöver spegla den tekniska livslängden. En kortare nyttjandetid ger större vikt åt inköpspriset medan en längre nyttjandetid ger drift- och underhållskostnader större vikt.</t>
  </si>
  <si>
    <t>1.8</t>
  </si>
  <si>
    <t>1.9</t>
  </si>
  <si>
    <t xml:space="preserve">Årlig prisförändring energi </t>
  </si>
  <si>
    <t>Klimatpåverkan energianvändning fjärrvärme</t>
  </si>
  <si>
    <t>Klimatpåverkan energianvändning el</t>
  </si>
  <si>
    <t>Storlek (m² LOA)</t>
  </si>
  <si>
    <t>Här anges kostnader för arbete, exempelvis arbete för service och underhåll eller för att utföra en tjänst relaterad till byggnaden. Om arbetskostnader ingår i raden ovanför lämnas denna ruta tom. Om viss specialkompetens krävs vid service och underhåll ska kostnaden för denna inkluderas.</t>
  </si>
  <si>
    <t>Om byggnaden kräver några försäkringar ifylles kostnaden för dessa här. Om skatter eller avgifter förekommer, t.ex. miljöavgifter, anges dessa här. Om avgifterna ingår i priset vid investeringstillfället nollas denna ruta.</t>
  </si>
  <si>
    <t>KOSTNADER FÖR TILLVAL</t>
  </si>
  <si>
    <t xml:space="preserve">Övriga administrativa kostnader </t>
  </si>
  <si>
    <t xml:space="preserve">Om byggnaden kräver några licenser ifylles dessa kostnader här. </t>
  </si>
  <si>
    <t>Summan av kostnader för energi per år.</t>
  </si>
  <si>
    <t xml:space="preserve">Klimatpåverkan, mätt i CO2-ekvivalenter, för byggnadens totala energianvändning. Redovisas per år. </t>
  </si>
  <si>
    <t>Kostnader förbrukningsartiklar underhåll</t>
  </si>
  <si>
    <t>Övriga kostnader Beställaren</t>
  </si>
  <si>
    <t>6.1</t>
  </si>
  <si>
    <t>Kostnader för demontage och avveckling leverantör</t>
  </si>
  <si>
    <t>Kostnader för demontage och avveckling beställare</t>
  </si>
  <si>
    <t>Leasingavgift start</t>
  </si>
  <si>
    <t>Leasingavgift löpande (linjär)</t>
  </si>
  <si>
    <t>ÖVRIGA KOSTNADER BESTÄLLAREN</t>
  </si>
  <si>
    <t>Restvärde för inlösen</t>
  </si>
  <si>
    <t>Resultat LCC-kalkyl Leasing</t>
  </si>
  <si>
    <t>Investerings- och leasingkostnader</t>
  </si>
  <si>
    <t>Leasingkostnad</t>
  </si>
  <si>
    <t>Startkostnad Leasing</t>
  </si>
  <si>
    <t>S:A INVESTERINGSKOSTNADER INKL. STARTKOSTNAD LEASING</t>
  </si>
  <si>
    <t>S:A ÅRSKOSTNADER LEASING (nuvärdesberäknat)</t>
  </si>
  <si>
    <t>S:A INVESTERINGS- OCH HYRESKOSTNADER</t>
  </si>
  <si>
    <t>S:A INVESTERINGSKOSTNADER OCH ÅRSKOSTNADER LEASING</t>
  </si>
  <si>
    <t>LEASING</t>
  </si>
  <si>
    <t>7.1</t>
  </si>
  <si>
    <t>7.2</t>
  </si>
  <si>
    <t>7.3</t>
  </si>
  <si>
    <t>7.4</t>
  </si>
  <si>
    <t>7.5</t>
  </si>
  <si>
    <t>7.6</t>
  </si>
  <si>
    <t>RESULTAT</t>
  </si>
  <si>
    <t>Total kostnad (nuvärdesberäknad)</t>
  </si>
  <si>
    <t>Kostnader för leverans, installation och montage anges, om dessa inte ingår i grundinvesteringen. I kostnad för installation ska anslutning för el, vatten och avlopp ingå.</t>
  </si>
  <si>
    <t xml:space="preserve"> Energianvändning uppvärmning fjärrvärme</t>
  </si>
  <si>
    <t>Energianvändning uppvärmning el</t>
  </si>
  <si>
    <t xml:space="preserve">Kostnader för demontage och avveckling </t>
  </si>
  <si>
    <t>Leasingavgift löpande</t>
  </si>
  <si>
    <t>Inköpspris/Hyreskostnad/Leasingavgift start</t>
  </si>
  <si>
    <t>kr/stk, kr/år/stk</t>
  </si>
  <si>
    <t>Leasingavgift</t>
  </si>
  <si>
    <t>Inköpspris/Hyreskostnad</t>
  </si>
  <si>
    <r>
      <t>kWh/m</t>
    </r>
    <r>
      <rPr>
        <sz val="9"/>
        <rFont val="Calibri"/>
        <family val="2"/>
      </rPr>
      <t>²</t>
    </r>
    <r>
      <rPr>
        <sz val="7.2"/>
        <rFont val="Corbel"/>
        <family val="2"/>
      </rPr>
      <t xml:space="preserve">, </t>
    </r>
    <r>
      <rPr>
        <sz val="9"/>
        <rFont val="Corbel"/>
        <family val="2"/>
      </rPr>
      <t>år</t>
    </r>
  </si>
  <si>
    <t>Anskaffningstyp</t>
  </si>
  <si>
    <r>
      <t xml:space="preserve">Indata </t>
    </r>
    <r>
      <rPr>
        <sz val="11"/>
        <rFont val="Corbel"/>
        <family val="2"/>
      </rPr>
      <t>(beroende på anskaffningstyp)</t>
    </r>
  </si>
  <si>
    <t>Köp/Hyra/leasing</t>
  </si>
  <si>
    <t xml:space="preserve">Enhet </t>
  </si>
  <si>
    <r>
      <t>m</t>
    </r>
    <r>
      <rPr>
        <sz val="11"/>
        <rFont val="Calibri"/>
        <family val="2"/>
      </rPr>
      <t xml:space="preserve">² </t>
    </r>
    <r>
      <rPr>
        <sz val="11"/>
        <rFont val="Corbel"/>
        <family val="2"/>
      </rPr>
      <t>LOA</t>
    </r>
  </si>
  <si>
    <t xml:space="preserve">Vitvaror </t>
  </si>
  <si>
    <t>Vitvaror</t>
  </si>
  <si>
    <t>Restvärde (försäljningsvärde)</t>
  </si>
  <si>
    <t>Restvärde (inlösenkostnad)</t>
  </si>
  <si>
    <t>Antal tillfälliga byggnader</t>
  </si>
  <si>
    <t>Alternativ 1</t>
  </si>
  <si>
    <t>Alternativ 2</t>
  </si>
  <si>
    <t xml:space="preserve">LCC-kalkyl för upphandling av tillfälliga modulbyggnader - skolor </t>
  </si>
  <si>
    <t>Antal tillfälliga byggnader som ska ingå i beräkningen.</t>
  </si>
  <si>
    <t xml:space="preserve">Parameter </t>
  </si>
  <si>
    <t xml:space="preserve">För att kunna beräkna klimatpåverkan från fjärrvärmeanvändningen anges här energileverantörens uppgifter om klimatpåverkan från sin produktion av fjärrvärme (koldioxidutsläpp per kilowattimme). Du kan också använda riktvärden från flik 5. </t>
  </si>
  <si>
    <t xml:space="preserve">För att kunna beräkna klimatpåverkan från elanvändningen anges här energileverantörens uppgifter om klimatpåverkan från sin elmix (koldioxidutsläpp per kilowattimme). Du kan också använda riktvärden från flik 5. </t>
  </si>
  <si>
    <t>Namn på alternativ från leverantör.</t>
  </si>
  <si>
    <t>Alternativ 3</t>
  </si>
  <si>
    <t>Alternativ 4</t>
  </si>
  <si>
    <t>Alternativ 5</t>
  </si>
  <si>
    <t>Indata från leverantör</t>
  </si>
  <si>
    <t>Storlek i area lokalyta (LOA) anges här, summerat för samtliga ingående byggnader.</t>
  </si>
  <si>
    <t xml:space="preserve">Kostnad för grundinvesteringen (inköpspris/hyreskostnad/leasingavgift start).
</t>
  </si>
  <si>
    <t>Tillkommande kostnader för grundläggning och markarbeten om dessa inte inkluderas i inköpspriset/hyreskostnaden/leasingavgiften.</t>
  </si>
  <si>
    <t>Storlek i Atemp anges här.  Atemp utgör den invändiga arean för våningsplan, vindsplan och källarplan som värms till mer än 10 °C i byggnaden.</t>
  </si>
  <si>
    <t>Årliga kostnader för  förbrukningsartiklar, t.ex.  filter, anges här för samtliga byggnader som ingår i kalkylen. Exempel: filterbyte 2ggr/år à 100kr=200kr.</t>
  </si>
  <si>
    <t>Vitvaror för uppvärmning, tillagning eller förvaring</t>
  </si>
  <si>
    <t xml:space="preserve">Här anges kostnader för tillval av vitvaror som spis, ugn, diskmaskin, kyl och frys om dessa inte ingår i grundinvesteringen. </t>
  </si>
  <si>
    <t>Här anges kostnader för tillval av tvätt- och torkutrustning som tvättmaskin, torktumlare och torkskåp, om dessa inte ingår i grundinvesteringen.</t>
  </si>
  <si>
    <t>Här anges kostnader för tillval för larmanordning, om dessa inte ingår i grundinvesteringen.</t>
  </si>
  <si>
    <t xml:space="preserve">Här anges kostnader för övrigt tillval (ange namn på tillvalet). </t>
  </si>
  <si>
    <t>Här anges kostnader för tillval av hiss, om dessa inte ingår i grundinvesteringen.</t>
  </si>
  <si>
    <t>Här anges kostnader för tillval för solceller.</t>
  </si>
  <si>
    <t xml:space="preserve">Här anges det årliga energitillskottet för solceller i kWh per år enligt tillverkarens uppgifter. Om du inte planerar att sälja överskottet eller ladda batterier så bör du räkna ned tillskottet med en viss procent motsvarande den tid som lokalerna inte används samt för vintermånaderna.  Den nedräknade siffran ska matas in i LCC-kalkylen. Cirka 40% av energitillskottet antas kunna användas för eget bruk och för att  reducera andelen fastighetsel (3.4). </t>
  </si>
  <si>
    <t>Om speciell kostnad för administration finns ifylles det här.</t>
  </si>
  <si>
    <t>Leverantörens kostnader för demontage och avveckling anges  här.</t>
  </si>
  <si>
    <t>Vid köp: Om byggnaden har ett dokumenterat andrahandsvärde efter angiven nyttjandetid anges det här. Detta blir en minuspost i kalkylen. Vid leasing: Byggnadens restvärde för inlösen av beställare. Om du inte planerar att köpa så anges värdet noll.</t>
  </si>
  <si>
    <t>Beställarens kostnader för demontage och avveckling anges här.</t>
  </si>
  <si>
    <t>Summan av alla kostnader, baserat på kalkylförutsättningarna.</t>
  </si>
  <si>
    <r>
      <t>Energianvändning per m</t>
    </r>
    <r>
      <rPr>
        <b/>
        <sz val="12"/>
        <rFont val="Calibri"/>
        <family val="2"/>
      </rPr>
      <t>²</t>
    </r>
    <r>
      <rPr>
        <b/>
        <sz val="9.6"/>
        <rFont val="Corbel"/>
        <family val="2"/>
      </rPr>
      <t xml:space="preserve"> A</t>
    </r>
    <r>
      <rPr>
        <b/>
        <vertAlign val="subscript"/>
        <sz val="9.6"/>
        <rFont val="Corbel"/>
        <family val="2"/>
      </rPr>
      <t>temp</t>
    </r>
  </si>
  <si>
    <r>
      <t>kWh/m</t>
    </r>
    <r>
      <rPr>
        <sz val="9"/>
        <rFont val="Calibri"/>
        <family val="2"/>
      </rPr>
      <t>²</t>
    </r>
    <r>
      <rPr>
        <sz val="7.2"/>
        <rFont val="Corbel"/>
        <family val="2"/>
      </rPr>
      <t xml:space="preserve"> A</t>
    </r>
    <r>
      <rPr>
        <vertAlign val="subscript"/>
        <sz val="7.2"/>
        <rFont val="Corbel"/>
        <family val="2"/>
      </rPr>
      <t>temp</t>
    </r>
    <r>
      <rPr>
        <sz val="7.2"/>
        <rFont val="Corbel"/>
        <family val="2"/>
      </rPr>
      <t>, år</t>
    </r>
  </si>
  <si>
    <r>
      <t>Energianvändning per m² A</t>
    </r>
    <r>
      <rPr>
        <b/>
        <vertAlign val="subscript"/>
        <sz val="12"/>
        <rFont val="Corbel"/>
        <family val="2"/>
      </rPr>
      <t>temp</t>
    </r>
  </si>
  <si>
    <t>Rangordning 1-5 lägst livscykelkostnad</t>
  </si>
  <si>
    <t>Energianvändning per m² Atemp</t>
  </si>
  <si>
    <r>
      <t>[kWh/m</t>
    </r>
    <r>
      <rPr>
        <sz val="9"/>
        <rFont val="Calibri"/>
        <family val="2"/>
      </rPr>
      <t>²</t>
    </r>
    <r>
      <rPr>
        <sz val="7.2"/>
        <rFont val="Corbel"/>
        <family val="2"/>
      </rPr>
      <t xml:space="preserve"> Atemp, år]</t>
    </r>
  </si>
  <si>
    <r>
      <t>[kWh/m</t>
    </r>
    <r>
      <rPr>
        <sz val="9"/>
        <rFont val="Calibri"/>
        <family val="2"/>
      </rPr>
      <t>²</t>
    </r>
    <r>
      <rPr>
        <sz val="7.2"/>
        <rFont val="Corbel"/>
        <family val="2"/>
      </rPr>
      <t xml:space="preserve"> Atemp, år]</t>
    </r>
    <r>
      <rPr>
        <sz val="9"/>
        <rFont val="Corbel"/>
        <family val="2"/>
      </rPr>
      <t xml:space="preserve"> </t>
    </r>
  </si>
  <si>
    <t>Storlek m² LOA</t>
  </si>
  <si>
    <t>m² Atemp</t>
  </si>
  <si>
    <t>Storlek m² Atemp</t>
  </si>
  <si>
    <t>2. LCC-kalkyl Köp</t>
  </si>
  <si>
    <t>2. LCC-kalkyl Hyra</t>
  </si>
  <si>
    <t>2. LCC-kalkyl Leasing</t>
  </si>
  <si>
    <t>3. Kalkylparametrar</t>
  </si>
  <si>
    <t>4. Resultat Köp</t>
  </si>
  <si>
    <t>4. Resultat Hyra</t>
  </si>
  <si>
    <t>4. Resultat Leasing</t>
  </si>
  <si>
    <t xml:space="preserve">5. Beräkningsfaktorer klimat </t>
  </si>
  <si>
    <t>6. Svarsformulär för anbudsgivare</t>
  </si>
  <si>
    <t>LCC-kalkyl för upphandling av tillfälliga modulbyggnader - skolor. 
Bifoga ett blad per investeringsalternativ.</t>
  </si>
  <si>
    <t>Storlek, m² Atemp</t>
  </si>
  <si>
    <t>Total kostnad per m² LOA (nuvärdesberäknad)</t>
  </si>
  <si>
    <t>Summan av alla kostnader baserat på kalkylförutsättningarna, dividerat med lokalytan (LOA) i m².</t>
  </si>
  <si>
    <t>Riktvärden för att kunna beräkna klimatpåverkan från energi . Används som frivillig indata i rad 1.8 och 1.9 i LCC-kalkylen.</t>
  </si>
  <si>
    <t>KÖP</t>
  </si>
  <si>
    <t>Storlek, m² LOA per enhet</t>
  </si>
  <si>
    <r>
      <t>Storlek, m² A</t>
    </r>
    <r>
      <rPr>
        <b/>
        <i/>
        <vertAlign val="subscript"/>
        <sz val="9"/>
        <rFont val="Corbel"/>
        <family val="2"/>
      </rPr>
      <t>temp</t>
    </r>
    <r>
      <rPr>
        <b/>
        <i/>
        <sz val="9"/>
        <rFont val="Corbel"/>
        <family val="2"/>
      </rPr>
      <t xml:space="preserve"> per enhet</t>
    </r>
  </si>
  <si>
    <t>m² LOA /stk</t>
  </si>
  <si>
    <r>
      <t>m² A</t>
    </r>
    <r>
      <rPr>
        <vertAlign val="subscript"/>
        <sz val="9"/>
        <rFont val="Corbel"/>
        <family val="2"/>
      </rPr>
      <t>temp</t>
    </r>
    <r>
      <rPr>
        <sz val="9"/>
        <rFont val="Corbel"/>
        <family val="2"/>
      </rPr>
      <t xml:space="preserve"> / stk</t>
    </r>
  </si>
  <si>
    <t>kWh/år/stk</t>
  </si>
  <si>
    <r>
      <t>Storlek, m</t>
    </r>
    <r>
      <rPr>
        <b/>
        <i/>
        <sz val="9"/>
        <rFont val="Calibri"/>
        <family val="2"/>
      </rPr>
      <t>²</t>
    </r>
    <r>
      <rPr>
        <b/>
        <i/>
        <sz val="9"/>
        <rFont val="Corbel"/>
        <family val="2"/>
      </rPr>
      <t xml:space="preserve"> LOA per enhet</t>
    </r>
  </si>
  <si>
    <r>
      <t>m² A</t>
    </r>
    <r>
      <rPr>
        <vertAlign val="subscript"/>
        <sz val="9"/>
        <rFont val="Corbel"/>
        <family val="2"/>
      </rPr>
      <t>temp</t>
    </r>
    <r>
      <rPr>
        <sz val="9"/>
        <rFont val="Corbel"/>
        <family val="2"/>
      </rPr>
      <t xml:space="preserve"> /stk</t>
    </r>
  </si>
  <si>
    <t xml:space="preserve">HYRA </t>
  </si>
  <si>
    <r>
      <t>kWh/m</t>
    </r>
    <r>
      <rPr>
        <sz val="11"/>
        <rFont val="Calibri"/>
        <family val="2"/>
      </rPr>
      <t xml:space="preserve">², </t>
    </r>
    <r>
      <rPr>
        <sz val="11"/>
        <rFont val="Corbel"/>
        <family val="2"/>
      </rPr>
      <t>år</t>
    </r>
  </si>
  <si>
    <t>(PW: LCC)</t>
  </si>
  <si>
    <t xml:space="preserve">Summan av energianvändningen i kWh per år. </t>
  </si>
  <si>
    <t>Introduktion</t>
  </si>
  <si>
    <t>Versionsinformation</t>
  </si>
  <si>
    <t xml:space="preserve">Upphandlingsmyndighetens LCC-verktyg har utvecklats i omgångar sedan 2009. </t>
  </si>
  <si>
    <t>Läs mer om LCC på Upphandlingsmyndighetens webbplats</t>
  </si>
  <si>
    <t>Datum: 2024-12-04</t>
  </si>
  <si>
    <t>Källa</t>
  </si>
  <si>
    <t>SMED Rapport Nr 4 2021</t>
  </si>
  <si>
    <t>Boverkets klimatdatabas</t>
  </si>
  <si>
    <t>Residualmix - Energimarknadsinspektionen (ei.se)</t>
  </si>
  <si>
    <t xml:space="preserve">För beräkning av klimatpåverkan från energianvändning under kalkylperioden rekommenderas att värden för Nordisk elmix används då den bäst representerar de utsläpp som uppstår av energianvändningen. </t>
  </si>
  <si>
    <t xml:space="preserve">EU-27 Indicative 2020 </t>
  </si>
  <si>
    <t xml:space="preserve">Värt att notera är att klimatpåverkan från energiproduktionen förväntas minska i framtiden, om vi ska nå våra klimatmål. I rekommendationer för LCA-beräkningar (IVL 2024) där användningsskedet ingår görs antagandet att klimatpåverkan för energiproduktion kommer minska med 40 % från aktuellt år till år 2050. Läs mer om detta via länk nedan. Det är inte nödvändigt att ta hänsyn till detta i en LCC-kalkyl, om syftet endast är att jämföra alternativ (framtiden är likadan för alla alternativ). Det rekommenderas dock inte att använda värdet på klimatpåverkan från denna LCC-kalkyl oreflekterat i andra sammanhang. </t>
  </si>
  <si>
    <t>Anvisningar för LCA-beräkning av byggprojekt, IVL (Version 2024-06)</t>
  </si>
  <si>
    <t>Svenskt medelvärde</t>
  </si>
  <si>
    <t>Luleå Energi AB 2023</t>
  </si>
  <si>
    <t>Miljövärdering av fjärrvärme - Energiföretagen Sverige</t>
  </si>
  <si>
    <t>Luleå Energi AB 2023 - Klimatneutral</t>
  </si>
  <si>
    <t>E.On Malmö/Burlöv 2023 - Residual</t>
  </si>
  <si>
    <t>Vattenfall Haninge 2023</t>
  </si>
  <si>
    <t xml:space="preserve">Kalkylränta (diskonteringsränta) ligger till grund för nuvärdesberäkning och räknar om framtida kostnader och intäkter till dagens värde. Kalkylräntan i en LCC-kalkyl bör grunda sig på den kalkylränta som den specifika organisationen använder sig av vid investeringar, och den kan vara nominell eller real. Detta kalkylverktyg förutsätter en realränta. 
En nominell kalkylränta baseras på låneränta, inflation och investerarens påslag. Låneränta och inflation varierar nationellt (under början av 20-talet har dessa legat på betydligt högre nivåer än tiden innan), medan investerarens påslag beror på den specifika organisationens ekonomiska förutsättningar. En real kalkylränta baseras på låneränta rensad från inflation och investerarens påslag. Det är vanskligt att ge en generell rekommendation om en kalkylränta att använda i LCC-kalkyler, men i arket ligger ett defaultvärde om 5 % real ränta inlagt.
En mer riskabel investering bör beläggas med högre ränta, då ges framtida kostnader/besparingar mindre betydelse för kalkylen. Som känslighetsanalys rekommenderas att variera kalkylräntan för att se hur det slår. </t>
  </si>
  <si>
    <t>Organisationens avtalade pris per kWh för fjärrkyla</t>
  </si>
  <si>
    <t xml:space="preserve">Organisationens (för projektet) avtalade pris per kWh för fjärrvärme. Observera att  fjärrvärmepriset kan vara uppbyggt av flera komponenter. Säkerställ att prisuppgiften innehåller samma komponenter i alla jämförelser.  </t>
  </si>
  <si>
    <t xml:space="preserve">Organisationens avtalade pris per kWh för el. Observera att elpriset  är uppbyggt av flera komponenter. Säkerställ att prisuppgiften innehåller samma komponenter i alla jämförelser.  </t>
  </si>
  <si>
    <r>
      <t>Energianvändning per m²A</t>
    </r>
    <r>
      <rPr>
        <vertAlign val="subscript"/>
        <sz val="10"/>
        <rFont val="Corbel"/>
        <family val="2"/>
      </rPr>
      <t>temp</t>
    </r>
  </si>
  <si>
    <t xml:space="preserve">Byggnadens energianvändning dividerat med uppvärmd lokalyta (Atemp) i m², år. </t>
  </si>
  <si>
    <t>Notera att detta är exempelvärden, för 2023, hämtade från Energiföretagen Sveriges Excelfilen Miljövärdering av fjärrvärme (se länk). Klimatpåverkan från fjärrvärme varierar kraftigt mellan olika produktionsnät och avtal.</t>
  </si>
  <si>
    <t xml:space="preserve">LCC står för "Life Cycle Costs" - livscykelkostnader. Med hjälp av en LCC-beräkning kan du få en totalbild över varans, tjänstens eller anläggningens kostnader under hela dess nyttjandetid. Du tar då inte bara hänsyn till grundinvesteringen utan också till drift- och underhållskostnader, avvecklingskostnader med mera. Jämförelser mellan olika produktalternativ och lösningar kan göras. Livscykelkostnadsperspektivet kan med fördel användas i flera delar av inköpsprocessen och även i det strategiska arbetet med organisationens budget.  
</t>
  </si>
  <si>
    <t xml:space="preserve">Detta LCC-verktyg är specifikt för tillfälliga modulbyggnader och är i första hand avsedd att användas i behovsanalysen, men det kan även användas vid kravställande och i anbudsutvärderingen. I behovsanalysen kan verktyget användas för att få en översikt över vilka typer av kostnader som förekommer under nyttjandetiden och hur stora dessa kostnader är, genom att prova olika scenarier och lösningar och göra ett överslag på vad dessa kommer att kosta i investering, drift och underhåll. Att använda verktyget på det sättet ökar medvetenheten i organisationen och kan vara ett bra underlag till viktiga vägval inför upphandlingen, till exempel för att fastställa om köp, hyra eller leasing är det bästa alternativet . Använd gärna kalkylparametrarna som en checklista, exempelvis inför leverantörsdialogen. 
När LCC-beräkning ställs som krav i upphandlingen måste förfrågningsunderlaget beskriva de parametrar som ska ingå i beräkningen, hur dessa ska dokumenteras och vilka mätmetoder som ska användas. En tumregel är att vid kravställande endast ta med de stora kostnadsposterna eller de kostnader som förväntas skilja sig åt mellan olika leverantörer. 
Vid anbudsutvärdering vägs livscykelkostnaden in som en parameter för bedömning av det ekonomiskt mest fördelaktiga anbudet. Kvalitativa krav ingår inte i kalkylen utan måste kravställas i förfrågningsunderlaget där det också bör inkluderas 
kontraktsvillkor kring eventuella påföljder om värdena för energianvändning i färdig byggnad avviker jämfört med de värden som använts vid utvärdering av kontraktet.
I detta LCC-verktyg  summeras även total energianvändning från samtliga angivna energibärare, vilket ger en uppgift om total energianvändning per år samt energianvändning per m2Atemp för alternativen. 
I detta LCC-verktyg finns även möjlighet till jämförelse av alternativens klimatpåverkan från energianvändningen under nyttjandetiden. </t>
  </si>
  <si>
    <t>Version 3.0</t>
  </si>
  <si>
    <r>
      <rPr>
        <b/>
        <sz val="10"/>
        <rFont val="Corbel"/>
        <family val="2"/>
      </rPr>
      <t>Ändringar i senaste versionen (v 3.0) av LCC-verktyg Skolpaviljong:</t>
    </r>
    <r>
      <rPr>
        <sz val="10"/>
        <rFont val="Corbel"/>
        <family val="2"/>
      </rPr>
      <t xml:space="preserve">
Flik 1 har uppdaterats med denna versionsinformation och information om nytt lösenordsskydd, texter är genomgångna och uppdaterade.
Flik 3 är texter genomgånga och uppdaterade, hänvisning till tidigare definition av byggnadens energiprestanda enligt BBR reviderad.
Flik 5 har uppdaterats med aktuella beräkningsfaktorer klimat samt källor.</t>
    </r>
  </si>
  <si>
    <r>
      <t>Verktyget består av sex flikar:
1. Introduktion: generella instruktioner kring hur verktyget används.
2. LCC-kalkyl Köp, Hyra, Leasing: Tre stycken kalkylblad där LCC-beräkningen utförs. Instruktioner kring vad de olika kalkylparametrarna innebär finns i kommentarsfälten på respektive rad, samt samlat i flik 3, "Kalkylparametrar". 
3. Kalkylparametrar: Samlade instruktioner kring vad kalkylparametrarna innebär och vad som ska ingå.
4. Resultat Köp, Hyra, Leasing: Tre stycken resultatblad med visuell översikt över LCC-beräkningens resultat med upp till 5 investeringsalternativ. Fliken redovisar även de olika alternativens energianvändning i förhållande till m</t>
    </r>
    <r>
      <rPr>
        <sz val="10"/>
        <rFont val="Calibri"/>
        <family val="2"/>
      </rPr>
      <t>²</t>
    </r>
    <r>
      <rPr>
        <sz val="9"/>
        <rFont val="Corbel"/>
        <family val="2"/>
      </rPr>
      <t xml:space="preserve"> Atemp</t>
    </r>
    <r>
      <rPr>
        <sz val="10"/>
        <rFont val="Corbel"/>
        <family val="2"/>
      </rPr>
      <t xml:space="preserve"> och alternativens klimatpåverkan i utsläpp av CO2 per år.
5. Beräkningsfaktorer klimatpåverkan:  frivillig indata för att kunna beräkna klimatpåverkan från fjärrvärme och elenergi.
6. Svarsformulär: svarsformulär som leverantören bifogar anbudet. 
</t>
    </r>
    <r>
      <rPr>
        <b/>
        <sz val="10"/>
        <rFont val="Corbel"/>
        <family val="2"/>
      </rPr>
      <t>Beställaren</t>
    </r>
    <r>
      <rPr>
        <sz val="10"/>
        <rFont val="Corbel"/>
        <family val="2"/>
      </rPr>
      <t xml:space="preserve"> (upphandlande myndighet) fyller i kalkylförutsättningar och information kring användning; detta utgör grunden för beräkningen. Läs mer om kalkylförutsättningar och ekonomiska parametrar på länken under rubriken </t>
    </r>
    <r>
      <rPr>
        <i/>
        <sz val="10"/>
        <rFont val="Corbel"/>
        <family val="2"/>
      </rPr>
      <t>Vad är LCC</t>
    </r>
    <r>
      <rPr>
        <sz val="10"/>
        <rFont val="Corbel"/>
        <family val="2"/>
      </rPr>
      <t xml:space="preserve"> ovan.
</t>
    </r>
    <r>
      <rPr>
        <b/>
        <sz val="10"/>
        <rFont val="Corbel"/>
        <family val="2"/>
      </rPr>
      <t>Anbudsgivaren</t>
    </r>
    <r>
      <rPr>
        <sz val="10"/>
        <rFont val="Corbel"/>
        <family val="2"/>
      </rPr>
      <t xml:space="preserve"> fyller i resterande uppgifter i kalkylbladet (indata), d.v.s. kostnader för investering, drift- och underhåll och andra kostnader som förekommer under byggnadens användningstid. Kostnaderna anges utan moms. Alternativa byggnadstyper anges i nya kolumner. Anbudsgivaren fyller i svarsformuläret (ett formulär per investeringsalternativ) och bifogar den till beställaren. Beroende på anskaffning (köp, hyra eller leasing) anges indata i kalkylblad "LCC Köp", "LCC Hyra" respektive "LCC Leasing". Fler än ett kalkylblad per anbudsgivare är möjligt. Beställaren kan sedan föra in varje anbudsgivares uppgifter i ett nytt LCC-kalkylblad för att kunna jämföra anbuden i resultatfliken.  
LCC-kalkylerna är baserade på nuvärdesmetoden för att kunna omräkna framtida kostnader till dagens värde. Omräkningsfaktorer till nuvärde är inkluderade i formlerna. Kalkylränta, energipris och användningstid är exempel på parametrar som kan variera och som måste beslutas i den upphandlande organisationen. Kostnadsbilden påverkas beroende på valet av dessa parametrar, exempelvis innebär en hög ränta att pengarnas värde sjunker under kalkylperioden och vid låg ränta behåller pengarna sitt värde. En lång användningstid gör att driftskostnadernas betydelse ökar i kalkylen. För att få en förståelse för effekten på slutresultatet vid olika scenarier, t.ex. energiprisökning, kan kalkylen testas med ett antal olika värden. 
</t>
    </r>
  </si>
  <si>
    <r>
      <rPr>
        <b/>
        <sz val="18"/>
        <rFont val="Corbel"/>
        <family val="2"/>
      </rPr>
      <t xml:space="preserve">
Lösenordsskydd</t>
    </r>
    <r>
      <rPr>
        <sz val="10"/>
        <rFont val="Corbel"/>
        <family val="2"/>
      </rPr>
      <t xml:space="preserve">
Varje flik i Excelfilen är skyddad med ett lösenord, för att förhindra oavsiktliga förändringar i LCC-kalkylen.                           
 - För att låsa upp välj Granska &gt; Ta bort bladets skydd.                                    
 - Lösenordet är LCC. </t>
    </r>
  </si>
  <si>
    <t>Faktor för beräkning av energipriförändring utöver (rensad från) inflation. Inflationen ska räknas bort pga real kalkylränta.</t>
  </si>
  <si>
    <r>
      <t>Här anges byggnadens energianvändning för uppvärmning (kWh/år) från energibäraren fjärrvärme dividerat med byggnadens uppvärmda area (m</t>
    </r>
    <r>
      <rPr>
        <vertAlign val="superscript"/>
        <sz val="10"/>
        <rFont val="Corbel"/>
        <family val="2"/>
      </rPr>
      <t xml:space="preserve">2 </t>
    </r>
    <r>
      <rPr>
        <sz val="10"/>
        <rFont val="Corbel"/>
        <family val="2"/>
      </rPr>
      <t>A</t>
    </r>
    <r>
      <rPr>
        <vertAlign val="subscript"/>
        <sz val="10"/>
        <rFont val="Corbel"/>
        <family val="2"/>
      </rPr>
      <t>temp</t>
    </r>
    <r>
      <rPr>
        <sz val="10"/>
        <rFont val="Corbel"/>
        <family val="2"/>
      </rPr>
      <t>).</t>
    </r>
  </si>
  <si>
    <r>
      <t>Här anges byggnadens energianvändning för uppvärmning (kWh/år) från energibäraren el dividerat med byggnadens uppvärmda area (m</t>
    </r>
    <r>
      <rPr>
        <vertAlign val="superscript"/>
        <sz val="10"/>
        <rFont val="Corbel"/>
        <family val="2"/>
      </rPr>
      <t>2</t>
    </r>
    <r>
      <rPr>
        <sz val="10"/>
        <rFont val="Corbel"/>
        <family val="2"/>
      </rPr>
      <t xml:space="preserve"> A</t>
    </r>
    <r>
      <rPr>
        <vertAlign val="subscript"/>
        <sz val="10"/>
        <rFont val="Corbel"/>
        <family val="2"/>
      </rPr>
      <t>temp</t>
    </r>
    <r>
      <rPr>
        <sz val="10"/>
        <rFont val="Corbel"/>
        <family val="2"/>
      </rPr>
      <t xml:space="preserve">). </t>
    </r>
  </si>
  <si>
    <r>
      <t>Här anges byggnadens energianvändning för kyla (kWh/år) från energibäraren fjärrkyla dividerat med byggnadens uppvärmda area (m</t>
    </r>
    <r>
      <rPr>
        <vertAlign val="superscript"/>
        <sz val="10"/>
        <rFont val="Corbel"/>
        <family val="2"/>
      </rPr>
      <t xml:space="preserve">2 </t>
    </r>
    <r>
      <rPr>
        <sz val="10"/>
        <rFont val="Corbel"/>
        <family val="2"/>
      </rPr>
      <t>A</t>
    </r>
    <r>
      <rPr>
        <vertAlign val="subscript"/>
        <sz val="10"/>
        <rFont val="Corbel"/>
        <family val="2"/>
      </rPr>
      <t>temp</t>
    </r>
    <r>
      <rPr>
        <sz val="10"/>
        <rFont val="Corbel"/>
        <family val="2"/>
      </rPr>
      <t xml:space="preserve">). </t>
    </r>
  </si>
  <si>
    <r>
      <t>Här anges byggnadens användning av fastighetsel (dvs el till fastigheten utöver eventuell el till uppvärmning) (kWh/år), dividerat med byggnadens uppvärmda area (m²A</t>
    </r>
    <r>
      <rPr>
        <vertAlign val="subscript"/>
        <sz val="10"/>
        <rFont val="Corbel"/>
        <family val="2"/>
      </rPr>
      <t>temp</t>
    </r>
    <r>
      <rPr>
        <sz val="10"/>
        <rFont val="Corbel"/>
        <family val="2"/>
      </rPr>
      <t xml:space="preserve">).  Fastighetsel avser el till exempelvis viss belysning, ventilation och hiss. Observera skillnaden mot verksamhetsel, som inte ska ingå.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</si>
</sst>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2" x14ac:knownFonts="1">
    <font>
      <sz val="10"/>
      <name val="Arial"/>
    </font>
    <font>
      <sz val="11"/>
      <color theme="1"/>
      <name val="Calibri"/>
      <family val="2"/>
      <scheme val="minor"/>
    </font>
    <font>
      <sz val="10"/>
      <name val="Garamond"/>
      <family val="1"/>
    </font>
    <font>
      <sz val="12"/>
      <name val="Garamond"/>
      <family val="1"/>
    </font>
    <font>
      <sz val="14"/>
      <name val="Garamond"/>
      <family val="1"/>
    </font>
    <font>
      <b/>
      <sz val="16"/>
      <name val="Garamond"/>
      <family val="1"/>
    </font>
    <font>
      <u/>
      <sz val="10"/>
      <color indexed="12"/>
      <name val="Arial"/>
      <family val="2"/>
    </font>
    <font>
      <sz val="10"/>
      <name val="Arial"/>
      <family val="2"/>
    </font>
    <font>
      <sz val="14"/>
      <name val="Arial"/>
      <family val="2"/>
    </font>
    <font>
      <b/>
      <sz val="10"/>
      <name val="Arial"/>
      <family val="2"/>
    </font>
    <font>
      <sz val="11"/>
      <color indexed="8"/>
      <name val="Calibri"/>
      <family val="2"/>
    </font>
    <font>
      <sz val="11"/>
      <color indexed="9"/>
      <name val="Calibri"/>
      <family val="2"/>
    </font>
    <font>
      <b/>
      <sz val="11"/>
      <color indexed="52"/>
      <name val="Calibri"/>
      <family val="2"/>
    </font>
    <font>
      <sz val="11"/>
      <color indexed="17"/>
      <name val="Calibri"/>
      <family val="2"/>
    </font>
    <font>
      <sz val="9"/>
      <name val="Arial"/>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9"/>
      <color indexed="18"/>
      <name val="Arial"/>
      <family val="2"/>
    </font>
    <font>
      <b/>
      <sz val="11"/>
      <color indexed="8"/>
      <name val="Calibri"/>
      <family val="2"/>
    </font>
    <font>
      <b/>
      <sz val="9"/>
      <name val="Arial"/>
      <family val="2"/>
    </font>
    <font>
      <b/>
      <sz val="11"/>
      <color indexed="63"/>
      <name val="Calibri"/>
      <family val="2"/>
    </font>
    <font>
      <sz val="11"/>
      <color indexed="10"/>
      <name val="Calibri"/>
      <family val="2"/>
    </font>
    <font>
      <i/>
      <sz val="9"/>
      <name val="Arial"/>
      <family val="2"/>
    </font>
    <font>
      <b/>
      <i/>
      <sz val="9"/>
      <name val="Arial"/>
      <family val="2"/>
    </font>
    <font>
      <b/>
      <sz val="9"/>
      <color indexed="9"/>
      <name val="Arial"/>
      <family val="2"/>
    </font>
    <font>
      <b/>
      <sz val="11"/>
      <name val="Arial"/>
      <family val="2"/>
    </font>
    <font>
      <sz val="12"/>
      <name val="Calibri"/>
      <family val="2"/>
      <scheme val="minor"/>
    </font>
    <font>
      <b/>
      <sz val="26"/>
      <name val="Corbel"/>
      <family val="2"/>
    </font>
    <font>
      <b/>
      <sz val="16"/>
      <color theme="0"/>
      <name val="Corbel"/>
      <family val="2"/>
    </font>
    <font>
      <sz val="16"/>
      <color theme="0"/>
      <name val="Corbel"/>
      <family val="2"/>
    </font>
    <font>
      <b/>
      <sz val="14"/>
      <color theme="0"/>
      <name val="Corbel"/>
      <family val="2"/>
    </font>
    <font>
      <sz val="10"/>
      <name val="Arial"/>
      <family val="2"/>
    </font>
    <font>
      <sz val="12"/>
      <name val="Arial"/>
      <family val="2"/>
    </font>
    <font>
      <i/>
      <sz val="10"/>
      <name val="Arial"/>
      <family val="2"/>
    </font>
    <font>
      <b/>
      <sz val="9"/>
      <color theme="0"/>
      <name val="Arial"/>
      <family val="2"/>
    </font>
    <font>
      <b/>
      <i/>
      <sz val="9"/>
      <color theme="1"/>
      <name val="Arial"/>
      <family val="2"/>
    </font>
    <font>
      <sz val="9"/>
      <color theme="1"/>
      <name val="Arial"/>
      <family val="2"/>
    </font>
    <font>
      <b/>
      <sz val="12"/>
      <name val="Arial"/>
      <family val="2"/>
    </font>
    <font>
      <b/>
      <sz val="12"/>
      <color indexed="9"/>
      <name val="Arial"/>
      <family val="2"/>
    </font>
    <font>
      <b/>
      <sz val="16"/>
      <name val="Corbel"/>
      <family val="2"/>
    </font>
    <font>
      <b/>
      <sz val="18"/>
      <color theme="3"/>
      <name val="Cambria"/>
      <family val="2"/>
      <scheme val="major"/>
    </font>
    <font>
      <sz val="9"/>
      <color indexed="81"/>
      <name val="Tahoma"/>
      <family val="2"/>
    </font>
    <font>
      <b/>
      <sz val="12"/>
      <name val="Corbel"/>
      <family val="2"/>
    </font>
    <font>
      <sz val="16"/>
      <name val="Corbel"/>
      <family val="2"/>
    </font>
    <font>
      <sz val="10"/>
      <name val="Corbel"/>
      <family val="2"/>
    </font>
    <font>
      <sz val="11"/>
      <name val="Corbel"/>
      <family val="2"/>
    </font>
    <font>
      <i/>
      <sz val="11"/>
      <name val="Corbel"/>
      <family val="2"/>
    </font>
    <font>
      <sz val="12"/>
      <name val="Corbel"/>
      <family val="2"/>
    </font>
    <font>
      <i/>
      <sz val="10"/>
      <name val="Corbel"/>
      <family val="2"/>
    </font>
    <font>
      <b/>
      <sz val="11"/>
      <name val="Corbel"/>
      <family val="2"/>
    </font>
    <font>
      <sz val="9"/>
      <name val="Corbel"/>
      <family val="2"/>
    </font>
    <font>
      <b/>
      <sz val="10"/>
      <name val="Corbel"/>
      <family val="2"/>
    </font>
    <font>
      <b/>
      <sz val="11"/>
      <color theme="1"/>
      <name val="Corbel"/>
      <family val="2"/>
    </font>
    <font>
      <i/>
      <sz val="11"/>
      <color theme="1"/>
      <name val="Corbel"/>
      <family val="2"/>
    </font>
    <font>
      <u/>
      <sz val="10"/>
      <color indexed="12"/>
      <name val="Corbel"/>
      <family val="2"/>
    </font>
    <font>
      <b/>
      <sz val="14"/>
      <color theme="1"/>
      <name val="Corbel"/>
      <family val="2"/>
    </font>
    <font>
      <sz val="14"/>
      <name val="Corbel"/>
      <family val="2"/>
    </font>
    <font>
      <b/>
      <sz val="9"/>
      <name val="Corbel"/>
      <family val="2"/>
    </font>
    <font>
      <sz val="8"/>
      <color indexed="81"/>
      <name val="Corbel"/>
      <family val="2"/>
    </font>
    <font>
      <sz val="9"/>
      <color indexed="81"/>
      <name val="Corbel"/>
      <family val="2"/>
    </font>
    <font>
      <sz val="16"/>
      <name val="Garamond"/>
      <family val="1"/>
    </font>
    <font>
      <vertAlign val="subscript"/>
      <sz val="9"/>
      <name val="Corbel"/>
      <family val="2"/>
    </font>
    <font>
      <i/>
      <sz val="10"/>
      <name val="Garamond"/>
      <family val="1"/>
    </font>
    <font>
      <i/>
      <sz val="9"/>
      <color theme="1"/>
      <name val="Arial"/>
      <family val="2"/>
    </font>
    <font>
      <b/>
      <sz val="10"/>
      <name val="Garamond"/>
      <family val="1"/>
    </font>
    <font>
      <b/>
      <sz val="9"/>
      <color theme="1"/>
      <name val="Arial"/>
      <family val="2"/>
    </font>
    <font>
      <b/>
      <i/>
      <sz val="9"/>
      <name val="Corbel"/>
      <family val="2"/>
    </font>
    <font>
      <b/>
      <i/>
      <sz val="10"/>
      <name val="Garamond"/>
      <family val="1"/>
    </font>
    <font>
      <b/>
      <sz val="12"/>
      <name val="Calibri"/>
      <family val="2"/>
    </font>
    <font>
      <b/>
      <sz val="9.6"/>
      <name val="Corbel"/>
      <family val="2"/>
    </font>
    <font>
      <sz val="9"/>
      <name val="Calibri"/>
      <family val="2"/>
    </font>
    <font>
      <sz val="7.2"/>
      <name val="Corbel"/>
      <family val="2"/>
    </font>
    <font>
      <sz val="10"/>
      <name val="Calibri"/>
      <family val="2"/>
    </font>
    <font>
      <b/>
      <sz val="11"/>
      <name val="Calibri"/>
      <family val="2"/>
    </font>
    <font>
      <sz val="11"/>
      <name val="Calibri"/>
      <family val="2"/>
    </font>
    <font>
      <sz val="11"/>
      <color rgb="FFFF0000"/>
      <name val="Corbel"/>
      <family val="2"/>
    </font>
    <font>
      <b/>
      <i/>
      <sz val="9"/>
      <name val="Calibri"/>
      <family val="2"/>
    </font>
    <font>
      <b/>
      <i/>
      <vertAlign val="subscript"/>
      <sz val="9"/>
      <name val="Corbel"/>
      <family val="2"/>
    </font>
    <font>
      <b/>
      <vertAlign val="subscript"/>
      <sz val="9.6"/>
      <name val="Corbel"/>
      <family val="2"/>
    </font>
    <font>
      <vertAlign val="subscript"/>
      <sz val="7.2"/>
      <name val="Corbel"/>
      <family val="2"/>
    </font>
    <font>
      <b/>
      <vertAlign val="subscript"/>
      <sz val="12"/>
      <name val="Corbel"/>
      <family val="2"/>
    </font>
    <font>
      <sz val="8"/>
      <color rgb="FF000000"/>
      <name val="Corbel"/>
      <family val="2"/>
    </font>
    <font>
      <sz val="9"/>
      <color rgb="FF000000"/>
      <name val="Corbel"/>
      <family val="2"/>
    </font>
    <font>
      <b/>
      <sz val="18"/>
      <color theme="0"/>
      <name val="Corbel"/>
      <family val="2"/>
    </font>
    <font>
      <sz val="10"/>
      <color theme="0"/>
      <name val="Corbel"/>
      <family val="2"/>
    </font>
    <font>
      <sz val="10"/>
      <color theme="0"/>
      <name val="Corbel"/>
      <family val="2"/>
    </font>
    <font>
      <sz val="10"/>
      <color theme="0" tint="-0.249977111117893"/>
      <name val="Corbel"/>
      <family val="2"/>
    </font>
    <font>
      <b/>
      <sz val="18"/>
      <name val="Corbel"/>
      <family val="2"/>
    </font>
    <font>
      <sz val="10"/>
      <color indexed="12"/>
      <name val="Corbel"/>
      <family val="2"/>
    </font>
    <font>
      <u/>
      <sz val="10"/>
      <name val="Corbel"/>
      <family val="2"/>
    </font>
    <font>
      <vertAlign val="subscript"/>
      <sz val="10"/>
      <name val="Corbel"/>
      <family val="2"/>
    </font>
    <font>
      <vertAlign val="superscript"/>
      <sz val="10"/>
      <name val="Corbel"/>
      <family val="2"/>
    </font>
    <font>
      <i/>
      <sz val="9"/>
      <name val="Corbel"/>
      <family val="2"/>
    </font>
    <font>
      <i/>
      <u/>
      <sz val="9"/>
      <name val="Corbe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54"/>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8"/>
        <bgColor indexed="64"/>
      </patternFill>
    </fill>
    <fill>
      <patternFill patternType="solid">
        <fgColor indexed="9"/>
        <bgColor indexed="64"/>
      </patternFill>
    </fill>
    <fill>
      <patternFill patternType="solid">
        <fgColor rgb="FF6B2879"/>
        <bgColor indexed="64"/>
      </patternFill>
    </fill>
    <fill>
      <patternFill patternType="solid">
        <fgColor theme="0"/>
        <bgColor indexed="64"/>
      </patternFill>
    </fill>
    <fill>
      <patternFill patternType="solid">
        <fgColor rgb="FF008A2B"/>
        <bgColor indexed="64"/>
      </patternFill>
    </fill>
    <fill>
      <patternFill patternType="solid">
        <fgColor rgb="FF89B24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rgb="FFE05B27"/>
        <bgColor indexed="64"/>
      </patternFill>
    </fill>
  </fills>
  <borders count="3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0"/>
      </left>
      <right style="thin">
        <color indexed="60"/>
      </right>
      <top style="thin">
        <color indexed="60"/>
      </top>
      <bottom style="thin">
        <color indexed="6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style="thin">
        <color indexed="8"/>
      </bottom>
      <diagonal/>
    </border>
    <border>
      <left style="medium">
        <color indexed="8"/>
      </left>
      <right style="thin">
        <color indexed="60"/>
      </right>
      <top style="medium">
        <color indexed="8"/>
      </top>
      <bottom style="thin">
        <color indexed="60"/>
      </bottom>
      <diagonal/>
    </border>
    <border>
      <left style="medium">
        <color indexed="8"/>
      </left>
      <right/>
      <top/>
      <bottom style="medium">
        <color indexed="8"/>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diagonal/>
    </border>
    <border>
      <left/>
      <right/>
      <top style="thin">
        <color indexed="64"/>
      </top>
      <bottom style="thin">
        <color indexed="64"/>
      </bottom>
      <diagonal/>
    </border>
    <border>
      <left/>
      <right/>
      <top style="thin">
        <color theme="0" tint="-0.34998626667073579"/>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theme="0" tint="-0.249977111117893"/>
      </left>
      <right/>
      <top/>
      <bottom/>
      <diagonal/>
    </border>
    <border>
      <left/>
      <right style="thin">
        <color theme="0" tint="-0.14996795556505021"/>
      </right>
      <top/>
      <bottom/>
      <diagonal/>
    </border>
    <border>
      <left style="thin">
        <color theme="0" tint="-0.14996795556505021"/>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s>
  <cellStyleXfs count="6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0" fillId="16" borderId="1" applyNumberFormat="0" applyFont="0" applyAlignment="0" applyProtection="0"/>
    <xf numFmtId="0" fontId="12" fillId="17" borderId="2" applyNumberFormat="0" applyAlignment="0" applyProtection="0"/>
    <xf numFmtId="0" fontId="13" fillId="4" borderId="0" applyNumberFormat="0" applyBorder="0" applyAlignment="0" applyProtection="0"/>
    <xf numFmtId="0" fontId="14" fillId="18" borderId="3" applyNumberFormat="0" applyFont="0" applyBorder="0" applyAlignment="0" applyProtection="0"/>
    <xf numFmtId="0" fontId="15" fillId="3"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2" borderId="0" applyNumberFormat="0" applyBorder="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7" borderId="2" applyNumberFormat="0" applyAlignment="0" applyProtection="0"/>
    <xf numFmtId="0" fontId="18" fillId="23" borderId="4" applyNumberFormat="0" applyAlignment="0" applyProtection="0"/>
    <xf numFmtId="0" fontId="19" fillId="0" borderId="5" applyNumberFormat="0" applyFill="0" applyAlignment="0" applyProtection="0"/>
    <xf numFmtId="0" fontId="20" fillId="24" borderId="0" applyNumberFormat="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5" fillId="25" borderId="0" applyBorder="0"/>
    <xf numFmtId="0" fontId="8" fillId="25" borderId="0"/>
    <xf numFmtId="0" fontId="9" fillId="0" borderId="9">
      <alignment horizontal="right" vertical="center"/>
    </xf>
    <xf numFmtId="0" fontId="26" fillId="0" borderId="10" applyNumberFormat="0" applyFill="0" applyAlignment="0" applyProtection="0"/>
    <xf numFmtId="0" fontId="14" fillId="0" borderId="3"/>
    <xf numFmtId="0" fontId="14" fillId="0" borderId="11" applyAlignment="0"/>
    <xf numFmtId="0" fontId="9" fillId="0" borderId="12" applyNumberFormat="0" applyFill="0" applyBorder="0" applyAlignment="0" applyProtection="0"/>
    <xf numFmtId="0" fontId="27" fillId="0" borderId="3" applyNumberFormat="0" applyFill="0" applyBorder="0" applyAlignment="0" applyProtection="0"/>
    <xf numFmtId="0" fontId="25" fillId="25" borderId="13" applyNumberFormat="0" applyAlignment="0" applyProtection="0">
      <protection locked="0"/>
    </xf>
    <xf numFmtId="0" fontId="7" fillId="25" borderId="0">
      <alignment vertical="top"/>
    </xf>
    <xf numFmtId="0" fontId="27" fillId="0" borderId="0"/>
    <xf numFmtId="0" fontId="28" fillId="17" borderId="14" applyNumberFormat="0" applyAlignment="0" applyProtection="0"/>
    <xf numFmtId="0" fontId="29" fillId="0" borderId="0" applyNumberFormat="0" applyFill="0" applyBorder="0" applyAlignment="0" applyProtection="0"/>
    <xf numFmtId="9" fontId="39" fillId="0" borderId="0" applyFont="0" applyFill="0" applyBorder="0" applyAlignment="0" applyProtection="0"/>
    <xf numFmtId="0" fontId="7" fillId="0" borderId="0"/>
    <xf numFmtId="9" fontId="7" fillId="0" borderId="0" applyFont="0" applyFill="0" applyBorder="0" applyAlignment="0" applyProtection="0"/>
    <xf numFmtId="0" fontId="1" fillId="0" borderId="0"/>
    <xf numFmtId="0" fontId="1" fillId="0" borderId="0"/>
    <xf numFmtId="0" fontId="48" fillId="0" borderId="0" applyNumberFormat="0" applyFill="0" applyBorder="0" applyAlignment="0" applyProtection="0"/>
  </cellStyleXfs>
  <cellXfs count="435">
    <xf numFmtId="0" fontId="0" fillId="0" borderId="0" xfId="0"/>
    <xf numFmtId="0" fontId="27" fillId="31" borderId="0" xfId="0" applyFont="1" applyFill="1"/>
    <xf numFmtId="0" fontId="14" fillId="31" borderId="0" xfId="0" applyFont="1" applyFill="1"/>
    <xf numFmtId="0" fontId="32" fillId="27" borderId="0" xfId="0" applyFont="1" applyFill="1"/>
    <xf numFmtId="0" fontId="27" fillId="31" borderId="17" xfId="0" applyFont="1" applyFill="1" applyBorder="1"/>
    <xf numFmtId="0" fontId="42" fillId="27" borderId="0" xfId="0" applyFont="1" applyFill="1"/>
    <xf numFmtId="0" fontId="43" fillId="31" borderId="0" xfId="0" applyFont="1" applyFill="1"/>
    <xf numFmtId="0" fontId="14" fillId="31" borderId="17" xfId="0" applyFont="1" applyFill="1" applyBorder="1"/>
    <xf numFmtId="0" fontId="44" fillId="31" borderId="0" xfId="0" applyFont="1" applyFill="1"/>
    <xf numFmtId="1" fontId="14" fillId="31" borderId="0" xfId="0" applyNumberFormat="1" applyFont="1" applyFill="1" applyAlignment="1">
      <alignment horizontal="center"/>
    </xf>
    <xf numFmtId="3" fontId="44" fillId="31" borderId="0" xfId="0" applyNumberFormat="1" applyFont="1" applyFill="1" applyAlignment="1">
      <alignment horizontal="center"/>
    </xf>
    <xf numFmtId="0" fontId="42" fillId="27" borderId="0" xfId="0" applyFont="1" applyFill="1" applyAlignment="1">
      <alignment horizontal="center"/>
    </xf>
    <xf numFmtId="0" fontId="33" fillId="31" borderId="17" xfId="0" applyFont="1" applyFill="1" applyBorder="1" applyAlignment="1">
      <alignment horizontal="center"/>
    </xf>
    <xf numFmtId="3" fontId="43" fillId="31" borderId="0" xfId="0" applyNumberFormat="1" applyFont="1" applyFill="1" applyAlignment="1">
      <alignment horizontal="center"/>
    </xf>
    <xf numFmtId="3" fontId="32" fillId="27" borderId="0" xfId="0" applyNumberFormat="1" applyFont="1" applyFill="1" applyAlignment="1">
      <alignment horizontal="center"/>
    </xf>
    <xf numFmtId="2" fontId="14" fillId="31" borderId="0" xfId="0" applyNumberFormat="1" applyFont="1" applyFill="1" applyAlignment="1">
      <alignment horizontal="center"/>
    </xf>
    <xf numFmtId="3" fontId="27" fillId="31" borderId="0" xfId="0" applyNumberFormat="1" applyFont="1" applyFill="1" applyAlignment="1">
      <alignment horizontal="center"/>
    </xf>
    <xf numFmtId="2" fontId="14" fillId="30" borderId="0" xfId="0" applyNumberFormat="1" applyFont="1" applyFill="1" applyAlignment="1">
      <alignment horizontal="center"/>
    </xf>
    <xf numFmtId="0" fontId="27" fillId="30" borderId="0" xfId="0" applyFont="1" applyFill="1" applyAlignment="1">
      <alignment horizontal="left" vertical="center" wrapText="1"/>
    </xf>
    <xf numFmtId="0" fontId="14" fillId="30" borderId="0" xfId="0" applyFont="1" applyFill="1" applyAlignment="1">
      <alignment vertical="center"/>
    </xf>
    <xf numFmtId="0" fontId="42" fillId="27" borderId="19" xfId="0" applyFont="1" applyFill="1" applyBorder="1" applyAlignment="1">
      <alignment horizontal="center"/>
    </xf>
    <xf numFmtId="0" fontId="34" fillId="30" borderId="0" xfId="0" applyFont="1" applyFill="1"/>
    <xf numFmtId="0" fontId="33" fillId="31" borderId="0" xfId="0" applyFont="1" applyFill="1" applyAlignment="1">
      <alignment horizontal="center"/>
    </xf>
    <xf numFmtId="3" fontId="14" fillId="31" borderId="0" xfId="0" applyNumberFormat="1" applyFont="1" applyFill="1" applyAlignment="1">
      <alignment horizontal="center"/>
    </xf>
    <xf numFmtId="0" fontId="30" fillId="31" borderId="0" xfId="0" applyFont="1" applyFill="1" applyAlignment="1">
      <alignment horizontal="left"/>
    </xf>
    <xf numFmtId="0" fontId="30" fillId="31" borderId="0" xfId="0" applyFont="1" applyFill="1"/>
    <xf numFmtId="3" fontId="14" fillId="31" borderId="17" xfId="0" applyNumberFormat="1" applyFont="1" applyFill="1" applyBorder="1" applyAlignment="1">
      <alignment horizontal="center"/>
    </xf>
    <xf numFmtId="3" fontId="30" fillId="31" borderId="0" xfId="0" applyNumberFormat="1" applyFont="1" applyFill="1" applyAlignment="1">
      <alignment horizontal="center"/>
    </xf>
    <xf numFmtId="1" fontId="44" fillId="31" borderId="17" xfId="0" applyNumberFormat="1" applyFont="1" applyFill="1" applyBorder="1"/>
    <xf numFmtId="3" fontId="27" fillId="31" borderId="17" xfId="0" applyNumberFormat="1" applyFont="1" applyFill="1" applyBorder="1" applyAlignment="1">
      <alignment horizontal="center"/>
    </xf>
    <xf numFmtId="3" fontId="27" fillId="31" borderId="0" xfId="0" applyNumberFormat="1" applyFont="1" applyFill="1"/>
    <xf numFmtId="3" fontId="32" fillId="27" borderId="0" xfId="0" applyNumberFormat="1" applyFont="1" applyFill="1"/>
    <xf numFmtId="0" fontId="31" fillId="31" borderId="0" xfId="0" applyFont="1" applyFill="1" applyAlignment="1">
      <alignment vertical="center"/>
    </xf>
    <xf numFmtId="3" fontId="31" fillId="31" borderId="0" xfId="0" applyNumberFormat="1" applyFont="1" applyFill="1" applyAlignment="1">
      <alignment horizontal="center" vertical="center"/>
    </xf>
    <xf numFmtId="0" fontId="46" fillId="29" borderId="0" xfId="0" applyFont="1" applyFill="1" applyAlignment="1">
      <alignment vertical="center"/>
    </xf>
    <xf numFmtId="3" fontId="46" fillId="29" borderId="0" xfId="0" applyNumberFormat="1" applyFont="1" applyFill="1" applyAlignment="1">
      <alignment horizontal="center" vertical="center"/>
    </xf>
    <xf numFmtId="3" fontId="14" fillId="26" borderId="9" xfId="0" applyNumberFormat="1" applyFont="1" applyFill="1" applyBorder="1" applyAlignment="1" applyProtection="1">
      <alignment horizontal="center"/>
      <protection locked="0"/>
    </xf>
    <xf numFmtId="3" fontId="14" fillId="26" borderId="9" xfId="0" applyNumberFormat="1" applyFont="1" applyFill="1" applyBorder="1" applyAlignment="1" applyProtection="1">
      <alignment horizontal="center" vertical="center"/>
      <protection locked="0"/>
    </xf>
    <xf numFmtId="0" fontId="36" fillId="28" borderId="0" xfId="31" applyFont="1" applyFill="1" applyBorder="1" applyAlignment="1" applyProtection="1">
      <alignment horizontal="center" vertical="center"/>
    </xf>
    <xf numFmtId="2" fontId="14" fillId="31" borderId="0" xfId="0" applyNumberFormat="1" applyFont="1" applyFill="1" applyAlignment="1">
      <alignment horizontal="right" vertical="center"/>
    </xf>
    <xf numFmtId="0" fontId="14" fillId="31" borderId="0" xfId="0" applyFont="1" applyFill="1" applyAlignment="1">
      <alignment vertical="center"/>
    </xf>
    <xf numFmtId="2" fontId="33" fillId="31" borderId="0" xfId="0" applyNumberFormat="1" applyFont="1" applyFill="1" applyAlignment="1">
      <alignment horizontal="center"/>
    </xf>
    <xf numFmtId="3" fontId="45" fillId="31" borderId="0" xfId="0" applyNumberFormat="1" applyFont="1" applyFill="1" applyAlignment="1">
      <alignment horizontal="center" vertical="center"/>
    </xf>
    <xf numFmtId="3" fontId="40" fillId="31" borderId="0" xfId="0" applyNumberFormat="1" applyFont="1" applyFill="1" applyAlignment="1">
      <alignment horizontal="center" vertical="center"/>
    </xf>
    <xf numFmtId="1" fontId="14" fillId="28" borderId="9" xfId="0" applyNumberFormat="1" applyFont="1" applyFill="1" applyBorder="1" applyAlignment="1" applyProtection="1">
      <alignment horizontal="center"/>
      <protection locked="0"/>
    </xf>
    <xf numFmtId="9" fontId="14" fillId="28" borderId="9" xfId="54" applyFont="1" applyFill="1" applyBorder="1" applyAlignment="1" applyProtection="1">
      <alignment horizontal="center"/>
      <protection locked="0"/>
    </xf>
    <xf numFmtId="0" fontId="14" fillId="31" borderId="0" xfId="0" applyFont="1" applyFill="1" applyAlignment="1">
      <alignment horizontal="center"/>
    </xf>
    <xf numFmtId="0" fontId="27" fillId="31" borderId="0" xfId="0" applyFont="1" applyFill="1" applyAlignment="1">
      <alignment horizontal="left"/>
    </xf>
    <xf numFmtId="0" fontId="14" fillId="31" borderId="0" xfId="0" applyFont="1" applyFill="1" applyAlignment="1">
      <alignment horizontal="left"/>
    </xf>
    <xf numFmtId="0" fontId="31" fillId="31" borderId="0" xfId="0" applyFont="1" applyFill="1" applyAlignment="1">
      <alignment horizontal="left"/>
    </xf>
    <xf numFmtId="0" fontId="43" fillId="31" borderId="0" xfId="0" applyFont="1" applyFill="1" applyAlignment="1">
      <alignment horizontal="left"/>
    </xf>
    <xf numFmtId="0" fontId="14" fillId="31" borderId="17" xfId="0" applyFont="1" applyFill="1" applyBorder="1" applyAlignment="1">
      <alignment horizontal="left"/>
    </xf>
    <xf numFmtId="0" fontId="35" fillId="28" borderId="0" xfId="0" applyFont="1" applyFill="1"/>
    <xf numFmtId="0" fontId="36" fillId="28" borderId="0" xfId="0" applyFont="1" applyFill="1"/>
    <xf numFmtId="0" fontId="36" fillId="28" borderId="0" xfId="0" applyFont="1" applyFill="1" applyAlignment="1">
      <alignment horizontal="center" vertical="center"/>
    </xf>
    <xf numFmtId="0" fontId="2" fillId="28" borderId="0" xfId="0" applyFont="1" applyFill="1"/>
    <xf numFmtId="0" fontId="3" fillId="28" borderId="0" xfId="0" applyFont="1" applyFill="1"/>
    <xf numFmtId="0" fontId="3" fillId="31" borderId="0" xfId="0" applyFont="1" applyFill="1"/>
    <xf numFmtId="0" fontId="3" fillId="29" borderId="0" xfId="0" applyFont="1" applyFill="1"/>
    <xf numFmtId="0" fontId="37" fillId="29" borderId="0" xfId="0" applyFont="1" applyFill="1" applyAlignment="1">
      <alignment horizontal="left" vertical="center"/>
    </xf>
    <xf numFmtId="0" fontId="37" fillId="31" borderId="0" xfId="0" applyFont="1" applyFill="1" applyAlignment="1">
      <alignment horizontal="left" vertical="center"/>
    </xf>
    <xf numFmtId="0" fontId="33" fillId="31" borderId="9" xfId="0" applyFont="1" applyFill="1" applyBorder="1" applyAlignment="1">
      <alignment horizontal="center"/>
    </xf>
    <xf numFmtId="3" fontId="14" fillId="31" borderId="9" xfId="0" applyNumberFormat="1" applyFont="1" applyFill="1" applyBorder="1" applyAlignment="1">
      <alignment horizontal="center"/>
    </xf>
    <xf numFmtId="3" fontId="14" fillId="31" borderId="9" xfId="0" applyNumberFormat="1" applyFont="1" applyFill="1" applyBorder="1" applyAlignment="1">
      <alignment horizontal="center" vertical="center"/>
    </xf>
    <xf numFmtId="0" fontId="3" fillId="30" borderId="0" xfId="0" applyFont="1" applyFill="1"/>
    <xf numFmtId="164" fontId="14" fillId="30" borderId="0" xfId="0" applyNumberFormat="1" applyFont="1" applyFill="1" applyAlignment="1">
      <alignment horizontal="center" vertical="center"/>
    </xf>
    <xf numFmtId="164" fontId="14" fillId="30" borderId="0" xfId="0" applyNumberFormat="1" applyFont="1" applyFill="1" applyAlignment="1">
      <alignment horizontal="center"/>
    </xf>
    <xf numFmtId="0" fontId="4" fillId="28" borderId="0" xfId="0" applyFont="1" applyFill="1"/>
    <xf numFmtId="0" fontId="4" fillId="30" borderId="0" xfId="0" applyFont="1" applyFill="1"/>
    <xf numFmtId="0" fontId="2" fillId="30" borderId="0" xfId="0" applyFont="1" applyFill="1"/>
    <xf numFmtId="0" fontId="2" fillId="30" borderId="0" xfId="0" applyFont="1" applyFill="1" applyAlignment="1">
      <alignment horizontal="center"/>
    </xf>
    <xf numFmtId="0" fontId="2" fillId="0" borderId="0" xfId="0" applyFont="1"/>
    <xf numFmtId="0" fontId="4" fillId="27" borderId="0" xfId="0" applyFont="1" applyFill="1"/>
    <xf numFmtId="0" fontId="38" fillId="27" borderId="0" xfId="0" applyFont="1" applyFill="1" applyAlignment="1">
      <alignment horizontal="left" vertical="center"/>
    </xf>
    <xf numFmtId="0" fontId="38" fillId="27" borderId="0" xfId="0" applyFont="1" applyFill="1" applyAlignment="1">
      <alignment vertical="center"/>
    </xf>
    <xf numFmtId="0" fontId="5" fillId="28" borderId="0" xfId="0" applyFont="1" applyFill="1"/>
    <xf numFmtId="0" fontId="2" fillId="29" borderId="0" xfId="0" applyFont="1" applyFill="1"/>
    <xf numFmtId="0" fontId="2" fillId="28" borderId="16" xfId="0" applyFont="1" applyFill="1" applyBorder="1"/>
    <xf numFmtId="0" fontId="2" fillId="28" borderId="16" xfId="0" applyFont="1" applyFill="1" applyBorder="1" applyAlignment="1">
      <alignment horizontal="center"/>
    </xf>
    <xf numFmtId="0" fontId="2" fillId="28" borderId="15" xfId="0" applyFont="1" applyFill="1" applyBorder="1"/>
    <xf numFmtId="0" fontId="3" fillId="28" borderId="15" xfId="0" applyFont="1" applyFill="1" applyBorder="1" applyAlignment="1">
      <alignment horizontal="center"/>
    </xf>
    <xf numFmtId="0" fontId="2" fillId="28" borderId="0" xfId="0" applyFont="1" applyFill="1" applyAlignment="1">
      <alignment horizontal="center"/>
    </xf>
    <xf numFmtId="0" fontId="2" fillId="28" borderId="15" xfId="0" applyFont="1" applyFill="1" applyBorder="1" applyAlignment="1">
      <alignment horizontal="center"/>
    </xf>
    <xf numFmtId="0" fontId="2" fillId="28" borderId="18" xfId="0" applyFont="1" applyFill="1" applyBorder="1"/>
    <xf numFmtId="0" fontId="3" fillId="28" borderId="0" xfId="0" applyFont="1" applyFill="1" applyAlignment="1">
      <alignment horizontal="center"/>
    </xf>
    <xf numFmtId="2" fontId="14" fillId="28" borderId="9" xfId="0" applyNumberFormat="1" applyFont="1" applyFill="1" applyBorder="1" applyAlignment="1" applyProtection="1">
      <alignment horizontal="center"/>
      <protection locked="0"/>
    </xf>
    <xf numFmtId="0" fontId="7" fillId="28" borderId="0" xfId="55" applyFill="1"/>
    <xf numFmtId="0" fontId="52" fillId="28" borderId="0" xfId="55" applyFont="1" applyFill="1"/>
    <xf numFmtId="0" fontId="52" fillId="28" borderId="25" xfId="55" applyFont="1" applyFill="1" applyBorder="1"/>
    <xf numFmtId="0" fontId="52" fillId="28" borderId="22" xfId="55" applyFont="1" applyFill="1" applyBorder="1"/>
    <xf numFmtId="0" fontId="53" fillId="28" borderId="0" xfId="55" applyFont="1" applyFill="1"/>
    <xf numFmtId="165" fontId="56" fillId="28" borderId="0" xfId="56" applyNumberFormat="1" applyFont="1" applyFill="1" applyBorder="1" applyAlignment="1" applyProtection="1">
      <alignment horizontal="left"/>
    </xf>
    <xf numFmtId="0" fontId="57" fillId="28" borderId="0" xfId="55" applyFont="1" applyFill="1"/>
    <xf numFmtId="0" fontId="53" fillId="28" borderId="17" xfId="55" applyFont="1" applyFill="1" applyBorder="1"/>
    <xf numFmtId="0" fontId="57" fillId="28" borderId="17" xfId="55" applyFont="1" applyFill="1" applyBorder="1"/>
    <xf numFmtId="0" fontId="52" fillId="28" borderId="17" xfId="55" applyFont="1" applyFill="1" applyBorder="1"/>
    <xf numFmtId="0" fontId="52" fillId="28" borderId="0" xfId="0" applyFont="1" applyFill="1"/>
    <xf numFmtId="0" fontId="52" fillId="28" borderId="0" xfId="0" applyFont="1" applyFill="1" applyAlignment="1">
      <alignment vertical="top" wrapText="1"/>
    </xf>
    <xf numFmtId="0" fontId="63" fillId="28" borderId="0" xfId="0" applyFont="1" applyFill="1" applyAlignment="1">
      <alignment vertical="top"/>
    </xf>
    <xf numFmtId="0" fontId="60" fillId="28" borderId="0" xfId="0" applyFont="1" applyFill="1"/>
    <xf numFmtId="0" fontId="62" fillId="0" borderId="0" xfId="31" applyFont="1" applyAlignment="1" applyProtection="1"/>
    <xf numFmtId="0" fontId="52" fillId="28" borderId="0" xfId="0" applyFont="1" applyFill="1" applyAlignment="1">
      <alignment horizontal="left"/>
    </xf>
    <xf numFmtId="0" fontId="59" fillId="28" borderId="0" xfId="0" applyFont="1" applyFill="1"/>
    <xf numFmtId="0" fontId="52" fillId="28" borderId="0" xfId="0" applyFont="1" applyFill="1" applyAlignment="1">
      <alignment vertical="center"/>
    </xf>
    <xf numFmtId="0" fontId="52" fillId="28" borderId="0" xfId="0" applyFont="1" applyFill="1" applyAlignment="1">
      <alignment wrapText="1"/>
    </xf>
    <xf numFmtId="0" fontId="52" fillId="28" borderId="0" xfId="0" applyFont="1" applyFill="1" applyAlignment="1">
      <alignment horizontal="left" vertical="top" wrapText="1"/>
    </xf>
    <xf numFmtId="0" fontId="52" fillId="0" borderId="0" xfId="0" applyFont="1"/>
    <xf numFmtId="0" fontId="58" fillId="31" borderId="0" xfId="0" applyFont="1" applyFill="1" applyAlignment="1">
      <alignment horizontal="center"/>
    </xf>
    <xf numFmtId="0" fontId="57" fillId="31" borderId="0" xfId="0" applyFont="1" applyFill="1" applyAlignment="1">
      <alignment horizontal="left"/>
    </xf>
    <xf numFmtId="2" fontId="58" fillId="31" borderId="0" xfId="0" applyNumberFormat="1" applyFont="1" applyFill="1" applyAlignment="1">
      <alignment horizontal="right"/>
    </xf>
    <xf numFmtId="0" fontId="58" fillId="31" borderId="0" xfId="0" applyFont="1" applyFill="1" applyAlignment="1">
      <alignment horizontal="left"/>
    </xf>
    <xf numFmtId="0" fontId="58" fillId="31" borderId="0" xfId="0" applyFont="1" applyFill="1"/>
    <xf numFmtId="1" fontId="58" fillId="31" borderId="0" xfId="0" applyNumberFormat="1" applyFont="1" applyFill="1" applyAlignment="1">
      <alignment horizontal="left"/>
    </xf>
    <xf numFmtId="2" fontId="58" fillId="31" borderId="0" xfId="0" applyNumberFormat="1" applyFont="1" applyFill="1" applyAlignment="1">
      <alignment horizontal="center"/>
    </xf>
    <xf numFmtId="2" fontId="58" fillId="31" borderId="0" xfId="0" applyNumberFormat="1" applyFont="1" applyFill="1"/>
    <xf numFmtId="0" fontId="58" fillId="31" borderId="9" xfId="0" applyFont="1" applyFill="1" applyBorder="1"/>
    <xf numFmtId="0" fontId="58" fillId="31" borderId="9" xfId="0" applyFont="1" applyFill="1" applyBorder="1" applyAlignment="1">
      <alignment vertical="center"/>
    </xf>
    <xf numFmtId="2" fontId="58" fillId="31" borderId="0" xfId="0" applyNumberFormat="1" applyFont="1" applyFill="1" applyAlignment="1">
      <alignment horizontal="right" vertical="center"/>
    </xf>
    <xf numFmtId="0" fontId="58" fillId="31" borderId="0" xfId="0" applyFont="1" applyFill="1" applyAlignment="1">
      <alignment vertical="center"/>
    </xf>
    <xf numFmtId="0" fontId="52" fillId="28" borderId="0" xfId="55" applyFont="1" applyFill="1" applyAlignment="1">
      <alignment horizontal="left" vertical="center" wrapText="1"/>
    </xf>
    <xf numFmtId="0" fontId="52" fillId="28" borderId="0" xfId="55" applyFont="1" applyFill="1" applyAlignment="1">
      <alignment vertical="center" wrapText="1"/>
    </xf>
    <xf numFmtId="0" fontId="52" fillId="28" borderId="0" xfId="55" applyFont="1" applyFill="1" applyAlignment="1">
      <alignment vertical="top" wrapText="1"/>
    </xf>
    <xf numFmtId="2" fontId="53" fillId="28" borderId="22" xfId="55" applyNumberFormat="1" applyFont="1" applyFill="1" applyBorder="1" applyAlignment="1">
      <alignment horizontal="right"/>
    </xf>
    <xf numFmtId="0" fontId="57" fillId="28" borderId="27" xfId="55" applyFont="1" applyFill="1" applyBorder="1"/>
    <xf numFmtId="0" fontId="52" fillId="28" borderId="27" xfId="55" applyFont="1" applyFill="1" applyBorder="1"/>
    <xf numFmtId="3" fontId="53" fillId="28" borderId="0" xfId="55" applyNumberFormat="1" applyFont="1" applyFill="1"/>
    <xf numFmtId="2" fontId="53" fillId="28" borderId="22" xfId="55" applyNumberFormat="1" applyFont="1" applyFill="1" applyBorder="1" applyAlignment="1">
      <alignment horizontal="right" vertical="center"/>
    </xf>
    <xf numFmtId="3" fontId="57" fillId="28" borderId="0" xfId="55" applyNumberFormat="1" applyFont="1" applyFill="1" applyAlignment="1">
      <alignment horizontal="left"/>
    </xf>
    <xf numFmtId="0" fontId="53" fillId="28" borderId="0" xfId="55" applyFont="1" applyFill="1" applyAlignment="1">
      <alignment horizontal="left"/>
    </xf>
    <xf numFmtId="0" fontId="53" fillId="28" borderId="0" xfId="55" applyFont="1" applyFill="1" applyAlignment="1">
      <alignment horizontal="left" vertical="center"/>
    </xf>
    <xf numFmtId="0" fontId="52" fillId="28" borderId="26" xfId="55" applyFont="1" applyFill="1" applyBorder="1"/>
    <xf numFmtId="0" fontId="52" fillId="28" borderId="28" xfId="55" applyFont="1" applyFill="1" applyBorder="1"/>
    <xf numFmtId="0" fontId="68" fillId="29" borderId="0" xfId="0" applyFont="1" applyFill="1"/>
    <xf numFmtId="0" fontId="57" fillId="0" borderId="9" xfId="0" applyFont="1" applyBorder="1" applyAlignment="1" applyProtection="1">
      <alignment horizontal="center"/>
      <protection locked="0"/>
    </xf>
    <xf numFmtId="0" fontId="31" fillId="31" borderId="0" xfId="0" applyFont="1" applyFill="1" applyAlignment="1">
      <alignment horizontal="left" vertical="center" wrapText="1"/>
    </xf>
    <xf numFmtId="0" fontId="70" fillId="28" borderId="0" xfId="0" applyFont="1" applyFill="1"/>
    <xf numFmtId="0" fontId="71" fillId="31" borderId="0" xfId="0" applyFont="1" applyFill="1"/>
    <xf numFmtId="0" fontId="72" fillId="28" borderId="0" xfId="0" applyFont="1" applyFill="1"/>
    <xf numFmtId="0" fontId="73" fillId="31" borderId="0" xfId="0" applyFont="1" applyFill="1"/>
    <xf numFmtId="0" fontId="27" fillId="31" borderId="0" xfId="0" applyFont="1" applyFill="1" applyAlignment="1">
      <alignment vertical="center"/>
    </xf>
    <xf numFmtId="3" fontId="27" fillId="31" borderId="0" xfId="0" applyNumberFormat="1" applyFont="1" applyFill="1" applyAlignment="1">
      <alignment horizontal="center" vertical="center"/>
    </xf>
    <xf numFmtId="3" fontId="14" fillId="33" borderId="17" xfId="0" applyNumberFormat="1" applyFont="1" applyFill="1" applyBorder="1" applyAlignment="1">
      <alignment horizontal="left"/>
    </xf>
    <xf numFmtId="0" fontId="14" fillId="33" borderId="17" xfId="0" applyFont="1" applyFill="1" applyBorder="1"/>
    <xf numFmtId="0" fontId="43" fillId="33" borderId="29" xfId="0" applyFont="1" applyFill="1" applyBorder="1" applyAlignment="1">
      <alignment vertical="top"/>
    </xf>
    <xf numFmtId="3" fontId="43" fillId="33" borderId="29" xfId="0" applyNumberFormat="1" applyFont="1" applyFill="1" applyBorder="1" applyAlignment="1">
      <alignment horizontal="center" vertical="top"/>
    </xf>
    <xf numFmtId="4" fontId="14" fillId="33" borderId="17" xfId="0" applyNumberFormat="1" applyFont="1" applyFill="1" applyBorder="1" applyAlignment="1">
      <alignment horizontal="center"/>
    </xf>
    <xf numFmtId="0" fontId="31" fillId="31" borderId="17" xfId="0" applyFont="1" applyFill="1" applyBorder="1" applyAlignment="1">
      <alignment horizontal="left"/>
    </xf>
    <xf numFmtId="0" fontId="31" fillId="31" borderId="17" xfId="0" applyFont="1" applyFill="1" applyBorder="1"/>
    <xf numFmtId="3" fontId="31" fillId="31" borderId="17" xfId="0" applyNumberFormat="1" applyFont="1" applyFill="1" applyBorder="1" applyAlignment="1">
      <alignment horizontal="center"/>
    </xf>
    <xf numFmtId="0" fontId="31" fillId="33" borderId="0" xfId="0" applyFont="1" applyFill="1" applyAlignment="1">
      <alignment vertical="center"/>
    </xf>
    <xf numFmtId="3" fontId="31" fillId="33" borderId="0" xfId="0" applyNumberFormat="1" applyFont="1" applyFill="1" applyAlignment="1">
      <alignment horizontal="center" vertical="center"/>
    </xf>
    <xf numFmtId="0" fontId="31" fillId="33" borderId="0" xfId="0" applyFont="1" applyFill="1" applyAlignment="1">
      <alignment horizontal="left"/>
    </xf>
    <xf numFmtId="0" fontId="31" fillId="33" borderId="0" xfId="0" applyFont="1" applyFill="1"/>
    <xf numFmtId="3" fontId="31" fillId="33" borderId="0" xfId="0" applyNumberFormat="1" applyFont="1" applyFill="1" applyAlignment="1">
      <alignment horizontal="center"/>
    </xf>
    <xf numFmtId="0" fontId="14" fillId="31" borderId="17" xfId="0" applyFont="1" applyFill="1" applyBorder="1" applyAlignment="1">
      <alignment horizontal="center"/>
    </xf>
    <xf numFmtId="1" fontId="58" fillId="31" borderId="9" xfId="0" applyNumberFormat="1" applyFont="1" applyFill="1" applyBorder="1"/>
    <xf numFmtId="0" fontId="52" fillId="28" borderId="22" xfId="55" applyFont="1" applyFill="1" applyBorder="1" applyAlignment="1">
      <alignment horizontal="right"/>
    </xf>
    <xf numFmtId="0" fontId="14" fillId="33" borderId="17" xfId="0" applyFont="1" applyFill="1" applyBorder="1" applyAlignment="1">
      <alignment horizontal="left"/>
    </xf>
    <xf numFmtId="4" fontId="44" fillId="31" borderId="17" xfId="0" applyNumberFormat="1" applyFont="1" applyFill="1" applyBorder="1" applyAlignment="1">
      <alignment horizontal="center"/>
    </xf>
    <xf numFmtId="0" fontId="31" fillId="33" borderId="29" xfId="0" applyFont="1" applyFill="1" applyBorder="1"/>
    <xf numFmtId="3" fontId="31" fillId="33" borderId="29" xfId="0" applyNumberFormat="1" applyFont="1" applyFill="1" applyBorder="1" applyAlignment="1">
      <alignment horizontal="center"/>
    </xf>
    <xf numFmtId="0" fontId="75" fillId="28" borderId="0" xfId="0" applyFont="1" applyFill="1"/>
    <xf numFmtId="0" fontId="14" fillId="31" borderId="29" xfId="0" applyFont="1" applyFill="1" applyBorder="1"/>
    <xf numFmtId="3" fontId="14" fillId="31" borderId="29" xfId="0" applyNumberFormat="1" applyFont="1" applyFill="1" applyBorder="1" applyAlignment="1">
      <alignment horizontal="center"/>
    </xf>
    <xf numFmtId="10" fontId="14" fillId="28" borderId="9" xfId="54" applyNumberFormat="1" applyFont="1" applyFill="1" applyBorder="1" applyAlignment="1" applyProtection="1">
      <alignment horizontal="center"/>
      <protection locked="0"/>
    </xf>
    <xf numFmtId="0" fontId="44" fillId="31" borderId="0" xfId="0" applyFont="1" applyFill="1" applyAlignment="1">
      <alignment horizontal="left"/>
    </xf>
    <xf numFmtId="3" fontId="58" fillId="31" borderId="20" xfId="0" applyNumberFormat="1" applyFont="1" applyFill="1" applyBorder="1" applyAlignment="1">
      <alignment horizontal="center"/>
    </xf>
    <xf numFmtId="1" fontId="44" fillId="31" borderId="0" xfId="0" applyNumberFormat="1" applyFont="1" applyFill="1"/>
    <xf numFmtId="4" fontId="44" fillId="31" borderId="0" xfId="0" applyNumberFormat="1" applyFont="1" applyFill="1" applyAlignment="1">
      <alignment horizontal="center"/>
    </xf>
    <xf numFmtId="3" fontId="44" fillId="31" borderId="29" xfId="0" applyNumberFormat="1" applyFont="1" applyFill="1" applyBorder="1" applyAlignment="1">
      <alignment horizontal="left"/>
    </xf>
    <xf numFmtId="1" fontId="73" fillId="31" borderId="0" xfId="0" applyNumberFormat="1" applyFont="1" applyFill="1"/>
    <xf numFmtId="0" fontId="58" fillId="31" borderId="24" xfId="0" applyFont="1" applyFill="1" applyBorder="1" applyAlignment="1">
      <alignment horizontal="left" vertical="center" wrapText="1"/>
    </xf>
    <xf numFmtId="0" fontId="58" fillId="31" borderId="20" xfId="0" applyFont="1" applyFill="1" applyBorder="1" applyAlignment="1">
      <alignment horizontal="left" vertical="center" wrapText="1"/>
    </xf>
    <xf numFmtId="0" fontId="58" fillId="31" borderId="23" xfId="0" applyFont="1" applyFill="1" applyBorder="1" applyAlignment="1">
      <alignment horizontal="left" vertical="center" wrapText="1"/>
    </xf>
    <xf numFmtId="0" fontId="50" fillId="31" borderId="0" xfId="0" applyFont="1" applyFill="1" applyAlignment="1">
      <alignment horizontal="left" vertical="center" wrapText="1"/>
    </xf>
    <xf numFmtId="0" fontId="27" fillId="31" borderId="0" xfId="0" applyFont="1" applyFill="1" applyAlignment="1">
      <alignment horizontal="center" vertical="center" wrapText="1"/>
    </xf>
    <xf numFmtId="0" fontId="74" fillId="31" borderId="20" xfId="0" applyFont="1" applyFill="1" applyBorder="1" applyAlignment="1">
      <alignment horizontal="left"/>
    </xf>
    <xf numFmtId="0" fontId="36" fillId="30" borderId="21" xfId="0" applyFont="1" applyFill="1" applyBorder="1" applyAlignment="1">
      <alignment horizontal="left" vertical="center" wrapText="1"/>
    </xf>
    <xf numFmtId="0" fontId="44" fillId="31" borderId="17" xfId="0" applyFont="1" applyFill="1" applyBorder="1" applyAlignment="1">
      <alignment horizontal="left"/>
    </xf>
    <xf numFmtId="0" fontId="27" fillId="31" borderId="0" xfId="0" applyFont="1" applyFill="1" applyAlignment="1">
      <alignment horizontal="left" vertical="center" wrapText="1"/>
    </xf>
    <xf numFmtId="0" fontId="58" fillId="31" borderId="0" xfId="0" applyFont="1" applyFill="1" applyAlignment="1">
      <alignment horizontal="left" vertical="center" wrapText="1"/>
    </xf>
    <xf numFmtId="0" fontId="58" fillId="31" borderId="17" xfId="0" applyFont="1" applyFill="1" applyBorder="1" applyAlignment="1">
      <alignment horizontal="left" vertical="center" wrapText="1"/>
    </xf>
    <xf numFmtId="0" fontId="53" fillId="0" borderId="9" xfId="0" applyFont="1" applyBorder="1" applyAlignment="1" applyProtection="1">
      <alignment horizontal="center"/>
      <protection locked="0"/>
    </xf>
    <xf numFmtId="4" fontId="14" fillId="28" borderId="9" xfId="0" applyNumberFormat="1" applyFont="1" applyFill="1" applyBorder="1" applyAlignment="1" applyProtection="1">
      <alignment horizontal="center"/>
      <protection locked="0"/>
    </xf>
    <xf numFmtId="0" fontId="58" fillId="31" borderId="24" xfId="0" applyFont="1" applyFill="1" applyBorder="1" applyAlignment="1">
      <alignment horizontal="left"/>
    </xf>
    <xf numFmtId="0" fontId="65" fillId="31" borderId="20" xfId="0" applyFont="1" applyFill="1" applyBorder="1" applyAlignment="1">
      <alignment horizontal="left"/>
    </xf>
    <xf numFmtId="0" fontId="32" fillId="27" borderId="0" xfId="0" applyFont="1" applyFill="1" applyAlignment="1">
      <alignment horizontal="left"/>
    </xf>
    <xf numFmtId="0" fontId="14" fillId="31" borderId="29" xfId="0" applyFont="1" applyFill="1" applyBorder="1" applyAlignment="1">
      <alignment horizontal="left"/>
    </xf>
    <xf numFmtId="0" fontId="65" fillId="31" borderId="24" xfId="0" applyFont="1" applyFill="1" applyBorder="1" applyAlignment="1">
      <alignment horizontal="left" vertical="center" wrapText="1"/>
    </xf>
    <xf numFmtId="0" fontId="27" fillId="31" borderId="0" xfId="0" applyFont="1" applyFill="1" applyAlignment="1">
      <alignment horizontal="center"/>
    </xf>
    <xf numFmtId="3" fontId="14" fillId="26" borderId="0" xfId="0" applyNumberFormat="1" applyFont="1" applyFill="1" applyAlignment="1" applyProtection="1">
      <alignment horizontal="center"/>
      <protection locked="0"/>
    </xf>
    <xf numFmtId="3" fontId="14" fillId="26" borderId="0" xfId="0" applyNumberFormat="1" applyFont="1" applyFill="1" applyAlignment="1" applyProtection="1">
      <alignment horizontal="center" vertical="center"/>
      <protection locked="0"/>
    </xf>
    <xf numFmtId="3" fontId="14" fillId="31" borderId="9" xfId="0" applyNumberFormat="1" applyFont="1" applyFill="1" applyBorder="1" applyAlignment="1" applyProtection="1">
      <alignment horizontal="center" vertical="center"/>
      <protection locked="0"/>
    </xf>
    <xf numFmtId="0" fontId="32" fillId="31" borderId="0" xfId="0" applyFont="1" applyFill="1"/>
    <xf numFmtId="0" fontId="32" fillId="31" borderId="0" xfId="0" applyFont="1" applyFill="1" applyAlignment="1">
      <alignment horizontal="left"/>
    </xf>
    <xf numFmtId="3" fontId="32" fillId="31" borderId="0" xfId="0" applyNumberFormat="1" applyFont="1" applyFill="1" applyAlignment="1">
      <alignment horizontal="center"/>
    </xf>
    <xf numFmtId="3" fontId="58" fillId="31" borderId="24" xfId="0" applyNumberFormat="1" applyFont="1" applyFill="1" applyBorder="1" applyAlignment="1">
      <alignment horizontal="left"/>
    </xf>
    <xf numFmtId="3" fontId="73" fillId="31" borderId="0" xfId="0" applyNumberFormat="1" applyFont="1" applyFill="1" applyAlignment="1">
      <alignment horizontal="center"/>
    </xf>
    <xf numFmtId="3" fontId="44" fillId="31" borderId="0" xfId="0" applyNumberFormat="1" applyFont="1" applyFill="1" applyAlignment="1">
      <alignment horizontal="left"/>
    </xf>
    <xf numFmtId="0" fontId="74" fillId="31" borderId="24" xfId="0" applyFont="1" applyFill="1" applyBorder="1" applyAlignment="1">
      <alignment horizontal="left"/>
    </xf>
    <xf numFmtId="0" fontId="58" fillId="31" borderId="9" xfId="0" applyFont="1" applyFill="1" applyBorder="1" applyAlignment="1">
      <alignment horizontal="left"/>
    </xf>
    <xf numFmtId="2" fontId="14" fillId="29" borderId="0" xfId="0" applyNumberFormat="1" applyFont="1" applyFill="1" applyAlignment="1">
      <alignment horizontal="center"/>
    </xf>
    <xf numFmtId="0" fontId="36" fillId="29" borderId="21" xfId="0" applyFont="1" applyFill="1" applyBorder="1" applyAlignment="1">
      <alignment horizontal="left" vertical="center" wrapText="1"/>
    </xf>
    <xf numFmtId="0" fontId="27" fillId="29" borderId="0" xfId="0" applyFont="1" applyFill="1" applyAlignment="1">
      <alignment horizontal="left" vertical="center" wrapText="1"/>
    </xf>
    <xf numFmtId="0" fontId="14" fillId="29" borderId="0" xfId="0" applyFont="1" applyFill="1" applyAlignment="1">
      <alignment vertical="center"/>
    </xf>
    <xf numFmtId="0" fontId="4" fillId="29" borderId="0" xfId="0" applyFont="1" applyFill="1"/>
    <xf numFmtId="0" fontId="34" fillId="29" borderId="0" xfId="0" applyFont="1" applyFill="1"/>
    <xf numFmtId="0" fontId="2" fillId="29" borderId="0" xfId="0" applyFont="1" applyFill="1" applyAlignment="1">
      <alignment horizontal="center"/>
    </xf>
    <xf numFmtId="164" fontId="14" fillId="29" borderId="0" xfId="0" applyNumberFormat="1" applyFont="1" applyFill="1" applyAlignment="1">
      <alignment horizontal="center" vertical="center"/>
    </xf>
    <xf numFmtId="164" fontId="14" fillId="29" borderId="0" xfId="0" applyNumberFormat="1" applyFont="1" applyFill="1" applyAlignment="1">
      <alignment horizontal="center"/>
    </xf>
    <xf numFmtId="0" fontId="37" fillId="30" borderId="0" xfId="0" applyFont="1" applyFill="1" applyAlignment="1">
      <alignment horizontal="left" vertical="center"/>
    </xf>
    <xf numFmtId="0" fontId="68" fillId="30" borderId="0" xfId="0" applyFont="1" applyFill="1"/>
    <xf numFmtId="0" fontId="46" fillId="30" borderId="0" xfId="0" applyFont="1" applyFill="1" applyAlignment="1">
      <alignment vertical="center"/>
    </xf>
    <xf numFmtId="3" fontId="46" fillId="30" borderId="0" xfId="0" applyNumberFormat="1" applyFont="1" applyFill="1" applyAlignment="1">
      <alignment horizontal="center" vertical="center"/>
    </xf>
    <xf numFmtId="0" fontId="2" fillId="34" borderId="0" xfId="0" applyFont="1" applyFill="1"/>
    <xf numFmtId="0" fontId="46" fillId="34" borderId="0" xfId="0" applyFont="1" applyFill="1" applyAlignment="1">
      <alignment vertical="center"/>
    </xf>
    <xf numFmtId="3" fontId="46" fillId="34" borderId="0" xfId="0" applyNumberFormat="1" applyFont="1" applyFill="1" applyAlignment="1">
      <alignment horizontal="center" vertical="center"/>
    </xf>
    <xf numFmtId="0" fontId="52" fillId="28" borderId="20" xfId="0" applyFont="1" applyFill="1" applyBorder="1" applyAlignment="1">
      <alignment horizontal="left" vertical="top" wrapText="1"/>
    </xf>
    <xf numFmtId="0" fontId="53" fillId="28" borderId="0" xfId="55" applyFont="1" applyFill="1" applyAlignment="1" applyProtection="1">
      <alignment horizontal="left"/>
      <protection locked="0"/>
    </xf>
    <xf numFmtId="0" fontId="91" fillId="27" borderId="0" xfId="0" applyFont="1" applyFill="1"/>
    <xf numFmtId="0" fontId="92" fillId="27" borderId="0" xfId="0" applyFont="1" applyFill="1"/>
    <xf numFmtId="0" fontId="91" fillId="27" borderId="0" xfId="0" applyFont="1" applyFill="1" applyAlignment="1">
      <alignment vertical="center"/>
    </xf>
    <xf numFmtId="0" fontId="92" fillId="27" borderId="0" xfId="31" applyFont="1" applyFill="1" applyAlignment="1" applyProtection="1">
      <alignment vertical="center"/>
    </xf>
    <xf numFmtId="0" fontId="0" fillId="29" borderId="0" xfId="0" applyFill="1"/>
    <xf numFmtId="0" fontId="91" fillId="29" borderId="0" xfId="0" applyFont="1" applyFill="1" applyAlignment="1">
      <alignment vertical="center"/>
    </xf>
    <xf numFmtId="0" fontId="91" fillId="29" borderId="0" xfId="0" applyFont="1" applyFill="1"/>
    <xf numFmtId="0" fontId="92" fillId="29" borderId="0" xfId="31" applyFont="1" applyFill="1" applyAlignment="1" applyProtection="1">
      <alignment vertical="center"/>
    </xf>
    <xf numFmtId="0" fontId="91" fillId="30" borderId="0" xfId="0" applyFont="1" applyFill="1" applyAlignment="1">
      <alignment vertical="center"/>
    </xf>
    <xf numFmtId="0" fontId="91" fillId="30" borderId="0" xfId="0" applyFont="1" applyFill="1"/>
    <xf numFmtId="0" fontId="92" fillId="30" borderId="0" xfId="31" applyFont="1" applyFill="1" applyAlignment="1" applyProtection="1">
      <alignment vertical="center"/>
    </xf>
    <xf numFmtId="0" fontId="0" fillId="30" borderId="0" xfId="0" applyFill="1"/>
    <xf numFmtId="0" fontId="91" fillId="35" borderId="0" xfId="0" applyFont="1" applyFill="1" applyAlignment="1">
      <alignment vertical="center"/>
    </xf>
    <xf numFmtId="0" fontId="91" fillId="35" borderId="0" xfId="0" applyFont="1" applyFill="1"/>
    <xf numFmtId="0" fontId="92" fillId="35" borderId="0" xfId="31" applyFont="1" applyFill="1" applyAlignment="1" applyProtection="1">
      <alignment vertical="center"/>
    </xf>
    <xf numFmtId="0" fontId="0" fillId="35" borderId="0" xfId="0" applyFill="1"/>
    <xf numFmtId="0" fontId="3" fillId="35" borderId="0" xfId="0" applyFont="1" applyFill="1"/>
    <xf numFmtId="0" fontId="37" fillId="35" borderId="0" xfId="0" applyFont="1" applyFill="1" applyAlignment="1">
      <alignment horizontal="left" vertical="center"/>
    </xf>
    <xf numFmtId="0" fontId="68" fillId="35" borderId="0" xfId="0" applyFont="1" applyFill="1"/>
    <xf numFmtId="2" fontId="14" fillId="35" borderId="0" xfId="0" applyNumberFormat="1" applyFont="1" applyFill="1" applyAlignment="1">
      <alignment horizontal="center"/>
    </xf>
    <xf numFmtId="0" fontId="36" fillId="35" borderId="21" xfId="0" applyFont="1" applyFill="1" applyBorder="1" applyAlignment="1">
      <alignment horizontal="left" vertical="center" wrapText="1"/>
    </xf>
    <xf numFmtId="0" fontId="27" fillId="35" borderId="0" xfId="0" applyFont="1" applyFill="1" applyAlignment="1">
      <alignment horizontal="left" vertical="center" wrapText="1"/>
    </xf>
    <xf numFmtId="0" fontId="14" fillId="35" borderId="0" xfId="0" applyFont="1" applyFill="1" applyAlignment="1">
      <alignment vertical="center"/>
    </xf>
    <xf numFmtId="164" fontId="14" fillId="35" borderId="0" xfId="0" applyNumberFormat="1" applyFont="1" applyFill="1" applyAlignment="1">
      <alignment horizontal="center" vertical="center"/>
    </xf>
    <xf numFmtId="164" fontId="14" fillId="35" borderId="0" xfId="0" applyNumberFormat="1" applyFont="1" applyFill="1" applyAlignment="1">
      <alignment horizontal="center"/>
    </xf>
    <xf numFmtId="0" fontId="4" fillId="35" borderId="0" xfId="0" applyFont="1" applyFill="1"/>
    <xf numFmtId="0" fontId="34" fillId="35" borderId="0" xfId="0" applyFont="1" applyFill="1"/>
    <xf numFmtId="0" fontId="2" fillId="35" borderId="0" xfId="0" applyFont="1" applyFill="1"/>
    <xf numFmtId="0" fontId="2" fillId="35" borderId="0" xfId="0" applyFont="1" applyFill="1" applyAlignment="1">
      <alignment horizontal="center"/>
    </xf>
    <xf numFmtId="0" fontId="4" fillId="0" borderId="0" xfId="0" applyFont="1"/>
    <xf numFmtId="0" fontId="0" fillId="27" borderId="0" xfId="0" applyFill="1"/>
    <xf numFmtId="0" fontId="93" fillId="27" borderId="0" xfId="0" applyFont="1" applyFill="1" applyAlignment="1">
      <alignment horizontal="left" vertical="center"/>
    </xf>
    <xf numFmtId="0" fontId="92" fillId="27" borderId="0" xfId="55" applyFont="1" applyFill="1" applyAlignment="1">
      <alignment vertical="center"/>
    </xf>
    <xf numFmtId="0" fontId="53" fillId="28" borderId="17" xfId="55" applyFont="1" applyFill="1" applyBorder="1" applyAlignment="1" applyProtection="1">
      <alignment horizontal="left" vertical="top" wrapText="1"/>
      <protection locked="0"/>
    </xf>
    <xf numFmtId="164" fontId="53" fillId="28" borderId="0" xfId="55" applyNumberFormat="1" applyFont="1" applyFill="1" applyAlignment="1">
      <alignment horizontal="left" vertical="top" wrapText="1"/>
    </xf>
    <xf numFmtId="3" fontId="53" fillId="28" borderId="17" xfId="55" applyNumberFormat="1" applyFont="1" applyFill="1" applyBorder="1" applyAlignment="1" applyProtection="1">
      <alignment horizontal="left" vertical="top" wrapText="1"/>
      <protection locked="0"/>
    </xf>
    <xf numFmtId="3" fontId="53" fillId="28" borderId="20" xfId="55" applyNumberFormat="1" applyFont="1" applyFill="1" applyBorder="1" applyAlignment="1" applyProtection="1">
      <alignment horizontal="left" vertical="top" wrapText="1"/>
      <protection locked="0"/>
    </xf>
    <xf numFmtId="3" fontId="53" fillId="28" borderId="0" xfId="55" applyNumberFormat="1" applyFont="1" applyFill="1" applyAlignment="1">
      <alignment horizontal="left" vertical="top" wrapText="1"/>
    </xf>
    <xf numFmtId="3" fontId="53" fillId="28" borderId="0" xfId="55" applyNumberFormat="1" applyFont="1" applyFill="1" applyAlignment="1" applyProtection="1">
      <alignment horizontal="left" vertical="top" wrapText="1"/>
      <protection locked="0"/>
    </xf>
    <xf numFmtId="0" fontId="53" fillId="28" borderId="17" xfId="55" applyFont="1" applyFill="1" applyBorder="1" applyAlignment="1">
      <alignment horizontal="left" vertical="top" wrapText="1"/>
    </xf>
    <xf numFmtId="0" fontId="52" fillId="28" borderId="27" xfId="55" applyFont="1" applyFill="1" applyBorder="1" applyAlignment="1">
      <alignment vertical="top" wrapText="1"/>
    </xf>
    <xf numFmtId="0" fontId="52" fillId="28" borderId="0" xfId="0" applyFont="1" applyFill="1" applyAlignment="1">
      <alignment horizontal="center"/>
    </xf>
    <xf numFmtId="0" fontId="52" fillId="28" borderId="17" xfId="0" applyFont="1" applyFill="1" applyBorder="1" applyAlignment="1">
      <alignment horizontal="center"/>
    </xf>
    <xf numFmtId="0" fontId="52" fillId="28" borderId="17" xfId="0" applyFont="1" applyFill="1" applyBorder="1" applyAlignment="1">
      <alignment wrapText="1"/>
    </xf>
    <xf numFmtId="0" fontId="91" fillId="27" borderId="0" xfId="0" applyFont="1" applyFill="1" applyAlignment="1">
      <alignment horizontal="left" vertical="center"/>
    </xf>
    <xf numFmtId="0" fontId="91" fillId="27" borderId="0" xfId="0" applyFont="1" applyFill="1" applyAlignment="1">
      <alignment wrapText="1"/>
    </xf>
    <xf numFmtId="0" fontId="59" fillId="28" borderId="17" xfId="0" applyFont="1" applyFill="1" applyBorder="1" applyAlignment="1">
      <alignment horizontal="left" vertical="top"/>
    </xf>
    <xf numFmtId="3" fontId="58" fillId="31" borderId="20" xfId="0" applyNumberFormat="1" applyFont="1" applyFill="1" applyBorder="1" applyAlignment="1">
      <alignment horizontal="left"/>
    </xf>
    <xf numFmtId="3" fontId="58" fillId="31" borderId="29" xfId="0" applyNumberFormat="1" applyFont="1" applyFill="1" applyBorder="1" applyAlignment="1">
      <alignment horizontal="left"/>
    </xf>
    <xf numFmtId="0" fontId="58" fillId="31" borderId="23" xfId="0" applyFont="1" applyFill="1" applyBorder="1"/>
    <xf numFmtId="0" fontId="94" fillId="28" borderId="0" xfId="0" applyFont="1" applyFill="1"/>
    <xf numFmtId="0" fontId="52" fillId="28" borderId="0" xfId="55" applyFont="1" applyFill="1" applyAlignment="1">
      <alignment horizontal="left"/>
    </xf>
    <xf numFmtId="0" fontId="52" fillId="28" borderId="33" xfId="0" applyFont="1" applyFill="1" applyBorder="1"/>
    <xf numFmtId="0" fontId="95" fillId="28" borderId="0" xfId="55" applyFont="1" applyFill="1"/>
    <xf numFmtId="0" fontId="59" fillId="28" borderId="9" xfId="55" applyFont="1" applyFill="1" applyBorder="1" applyAlignment="1">
      <alignment horizontal="right"/>
    </xf>
    <xf numFmtId="0" fontId="52" fillId="28" borderId="35" xfId="55" applyFont="1" applyFill="1" applyBorder="1"/>
    <xf numFmtId="0" fontId="97" fillId="28" borderId="0" xfId="31" applyFont="1" applyFill="1" applyAlignment="1" applyProtection="1"/>
    <xf numFmtId="0" fontId="58" fillId="31" borderId="23" xfId="0" applyFont="1" applyFill="1" applyBorder="1" applyAlignment="1">
      <alignment horizontal="left"/>
    </xf>
    <xf numFmtId="0" fontId="52" fillId="0" borderId="20" xfId="0" applyFont="1" applyBorder="1" applyAlignment="1">
      <alignment horizontal="left" vertical="top" wrapText="1"/>
    </xf>
    <xf numFmtId="1" fontId="58" fillId="31" borderId="23" xfId="0" applyNumberFormat="1" applyFont="1" applyFill="1" applyBorder="1"/>
    <xf numFmtId="0" fontId="58" fillId="31" borderId="36" xfId="0" applyFont="1" applyFill="1" applyBorder="1" applyAlignment="1">
      <alignment horizontal="left"/>
    </xf>
    <xf numFmtId="0" fontId="52" fillId="28" borderId="0" xfId="0" applyFont="1" applyFill="1" applyAlignment="1">
      <alignment horizontal="left" vertical="center" wrapText="1"/>
    </xf>
    <xf numFmtId="0" fontId="52" fillId="28" borderId="0" xfId="0" applyFont="1" applyFill="1" applyAlignment="1">
      <alignment horizontal="left"/>
    </xf>
    <xf numFmtId="0" fontId="64" fillId="28" borderId="0" xfId="0" applyFont="1" applyFill="1" applyAlignment="1">
      <alignment horizontal="left" vertical="top" wrapText="1"/>
    </xf>
    <xf numFmtId="0" fontId="59" fillId="28" borderId="0" xfId="0" applyFont="1" applyFill="1" applyAlignment="1">
      <alignment horizontal="left" vertical="center" wrapText="1"/>
    </xf>
    <xf numFmtId="0" fontId="52" fillId="28" borderId="0" xfId="0" applyFont="1" applyFill="1" applyAlignment="1">
      <alignment horizontal="left" vertical="top" wrapText="1"/>
    </xf>
    <xf numFmtId="0" fontId="63" fillId="28" borderId="0" xfId="0" applyFont="1" applyFill="1" applyAlignment="1">
      <alignment horizontal="left" vertical="top" wrapText="1"/>
    </xf>
    <xf numFmtId="0" fontId="52" fillId="0" borderId="0" xfId="0" applyFont="1" applyAlignment="1">
      <alignment horizontal="left" vertical="top" wrapText="1"/>
    </xf>
    <xf numFmtId="0" fontId="52" fillId="28" borderId="0" xfId="0" applyFont="1" applyFill="1" applyAlignment="1">
      <alignment horizontal="left" wrapText="1"/>
    </xf>
    <xf numFmtId="0" fontId="59" fillId="28" borderId="0" xfId="0" applyFont="1" applyFill="1" applyAlignment="1">
      <alignment horizontal="left" vertical="top" wrapText="1"/>
    </xf>
    <xf numFmtId="0" fontId="95" fillId="28" borderId="0" xfId="0" applyFont="1" applyFill="1" applyAlignment="1">
      <alignment horizontal="left"/>
    </xf>
    <xf numFmtId="0" fontId="96" fillId="28" borderId="0" xfId="31" applyFont="1" applyFill="1" applyAlignment="1" applyProtection="1">
      <alignment vertical="top" wrapText="1"/>
    </xf>
    <xf numFmtId="0" fontId="52" fillId="0" borderId="0" xfId="0" applyFont="1" applyAlignment="1">
      <alignment vertical="top" wrapText="1"/>
    </xf>
    <xf numFmtId="3" fontId="58" fillId="31" borderId="20" xfId="0" applyNumberFormat="1" applyFont="1" applyFill="1" applyBorder="1" applyAlignment="1">
      <alignment horizontal="left"/>
    </xf>
    <xf numFmtId="3" fontId="58" fillId="31" borderId="17" xfId="0" applyNumberFormat="1" applyFont="1" applyFill="1" applyBorder="1" applyAlignment="1">
      <alignment horizontal="left"/>
    </xf>
    <xf numFmtId="0" fontId="58" fillId="31" borderId="0" xfId="0" applyFont="1" applyFill="1" applyAlignment="1">
      <alignment horizontal="left"/>
    </xf>
    <xf numFmtId="0" fontId="27" fillId="31" borderId="0" xfId="0" applyFont="1" applyFill="1" applyAlignment="1">
      <alignment horizontal="left"/>
    </xf>
    <xf numFmtId="0" fontId="33" fillId="31" borderId="0" xfId="0" applyFont="1" applyFill="1" applyAlignment="1">
      <alignment horizontal="left"/>
    </xf>
    <xf numFmtId="0" fontId="65" fillId="31" borderId="0" xfId="0" applyFont="1" applyFill="1" applyAlignment="1">
      <alignment horizontal="right"/>
    </xf>
    <xf numFmtId="0" fontId="55" fillId="28" borderId="9" xfId="0" applyFont="1" applyFill="1" applyBorder="1" applyAlignment="1" applyProtection="1">
      <alignment horizontal="left"/>
      <protection locked="0"/>
    </xf>
    <xf numFmtId="49" fontId="55" fillId="28" borderId="9" xfId="0" applyNumberFormat="1" applyFont="1" applyFill="1" applyBorder="1" applyAlignment="1" applyProtection="1">
      <alignment horizontal="left"/>
      <protection locked="0"/>
    </xf>
    <xf numFmtId="0" fontId="47" fillId="31" borderId="0" xfId="0" applyFont="1" applyFill="1" applyAlignment="1">
      <alignment horizontal="left"/>
    </xf>
    <xf numFmtId="0" fontId="58" fillId="31" borderId="24" xfId="0" applyFont="1" applyFill="1" applyBorder="1" applyAlignment="1">
      <alignment horizontal="left"/>
    </xf>
    <xf numFmtId="0" fontId="58" fillId="31" borderId="20" xfId="0" applyFont="1" applyFill="1" applyBorder="1" applyAlignment="1">
      <alignment horizontal="left"/>
    </xf>
    <xf numFmtId="0" fontId="58" fillId="31" borderId="23" xfId="0" applyFont="1" applyFill="1" applyBorder="1" applyAlignment="1">
      <alignment horizontal="left"/>
    </xf>
    <xf numFmtId="3" fontId="58" fillId="31" borderId="24" xfId="0" applyNumberFormat="1" applyFont="1" applyFill="1" applyBorder="1" applyAlignment="1">
      <alignment horizontal="left"/>
    </xf>
    <xf numFmtId="3" fontId="58" fillId="31" borderId="23" xfId="0" applyNumberFormat="1" applyFont="1" applyFill="1" applyBorder="1" applyAlignment="1">
      <alignment horizontal="left"/>
    </xf>
    <xf numFmtId="0" fontId="58" fillId="31" borderId="30" xfId="0" applyFont="1" applyFill="1" applyBorder="1" applyAlignment="1">
      <alignment horizontal="left"/>
    </xf>
    <xf numFmtId="0" fontId="65" fillId="31" borderId="24" xfId="0" applyFont="1" applyFill="1" applyBorder="1" applyAlignment="1">
      <alignment horizontal="left"/>
    </xf>
    <xf numFmtId="0" fontId="65" fillId="31" borderId="20" xfId="0" applyFont="1" applyFill="1" applyBorder="1" applyAlignment="1">
      <alignment horizontal="left"/>
    </xf>
    <xf numFmtId="0" fontId="65" fillId="31" borderId="23" xfId="0" applyFont="1" applyFill="1" applyBorder="1" applyAlignment="1">
      <alignment horizontal="left"/>
    </xf>
    <xf numFmtId="3" fontId="65" fillId="31" borderId="31" xfId="0" applyNumberFormat="1" applyFont="1" applyFill="1" applyBorder="1"/>
    <xf numFmtId="3" fontId="65" fillId="31" borderId="29" xfId="0" applyNumberFormat="1" applyFont="1" applyFill="1" applyBorder="1"/>
    <xf numFmtId="3" fontId="65" fillId="31" borderId="23" xfId="0" applyNumberFormat="1" applyFont="1" applyFill="1" applyBorder="1"/>
    <xf numFmtId="0" fontId="58" fillId="31" borderId="32" xfId="0" applyFont="1" applyFill="1" applyBorder="1" applyAlignment="1">
      <alignment horizontal="left"/>
    </xf>
    <xf numFmtId="0" fontId="58" fillId="31" borderId="17" xfId="0" applyFont="1" applyFill="1" applyBorder="1" applyAlignment="1">
      <alignment horizontal="left"/>
    </xf>
    <xf numFmtId="0" fontId="58" fillId="31" borderId="36" xfId="0" applyFont="1" applyFill="1" applyBorder="1" applyAlignment="1">
      <alignment horizontal="left"/>
    </xf>
    <xf numFmtId="0" fontId="14" fillId="31" borderId="0" xfId="0" applyFont="1" applyFill="1" applyAlignment="1">
      <alignment horizontal="center"/>
    </xf>
    <xf numFmtId="3" fontId="58" fillId="31" borderId="32" xfId="0" applyNumberFormat="1" applyFont="1" applyFill="1" applyBorder="1" applyAlignment="1">
      <alignment horizontal="left"/>
    </xf>
    <xf numFmtId="0" fontId="74" fillId="31" borderId="24" xfId="0" applyFont="1" applyFill="1" applyBorder="1" applyAlignment="1">
      <alignment horizontal="left"/>
    </xf>
    <xf numFmtId="0" fontId="74" fillId="31" borderId="20" xfId="0" applyFont="1" applyFill="1" applyBorder="1" applyAlignment="1">
      <alignment horizontal="left"/>
    </xf>
    <xf numFmtId="0" fontId="74" fillId="31" borderId="23" xfId="0" applyFont="1" applyFill="1" applyBorder="1" applyAlignment="1">
      <alignment horizontal="left"/>
    </xf>
    <xf numFmtId="0" fontId="32" fillId="27" borderId="0" xfId="0" applyFont="1" applyFill="1" applyAlignment="1">
      <alignment horizontal="left" vertical="center" wrapText="1"/>
    </xf>
    <xf numFmtId="0" fontId="32" fillId="27" borderId="0" xfId="0" applyFont="1" applyFill="1" applyAlignment="1">
      <alignment horizontal="left"/>
    </xf>
    <xf numFmtId="0" fontId="31" fillId="31" borderId="17" xfId="0" applyFont="1" applyFill="1" applyBorder="1" applyAlignment="1">
      <alignment horizontal="left"/>
    </xf>
    <xf numFmtId="0" fontId="43" fillId="33" borderId="29" xfId="0" applyFont="1" applyFill="1" applyBorder="1" applyAlignment="1">
      <alignment horizontal="left" vertical="top" wrapText="1"/>
    </xf>
    <xf numFmtId="3" fontId="31" fillId="33" borderId="29" xfId="0" applyNumberFormat="1" applyFont="1" applyFill="1" applyBorder="1" applyAlignment="1">
      <alignment horizontal="left"/>
    </xf>
    <xf numFmtId="0" fontId="27" fillId="31" borderId="0" xfId="0" applyFont="1" applyFill="1" applyAlignment="1">
      <alignment horizontal="center"/>
    </xf>
    <xf numFmtId="0" fontId="32" fillId="27" borderId="0" xfId="0" applyFont="1" applyFill="1" applyAlignment="1">
      <alignment horizontal="left" wrapText="1"/>
    </xf>
    <xf numFmtId="0" fontId="27" fillId="31" borderId="0" xfId="0" applyFont="1" applyFill="1" applyAlignment="1">
      <alignment horizontal="left" vertical="center" wrapText="1"/>
    </xf>
    <xf numFmtId="0" fontId="31" fillId="33" borderId="0" xfId="0" applyFont="1" applyFill="1" applyAlignment="1">
      <alignment horizontal="left" vertical="center" wrapText="1"/>
    </xf>
    <xf numFmtId="0" fontId="58" fillId="31" borderId="0" xfId="0" applyFont="1" applyFill="1" applyAlignment="1">
      <alignment horizontal="left" vertical="center" wrapText="1"/>
    </xf>
    <xf numFmtId="0" fontId="14" fillId="31" borderId="17" xfId="0" applyFont="1" applyFill="1" applyBorder="1" applyAlignment="1">
      <alignment horizontal="left"/>
    </xf>
    <xf numFmtId="0" fontId="58" fillId="31" borderId="24" xfId="0" applyFont="1" applyFill="1" applyBorder="1" applyAlignment="1">
      <alignment horizontal="left" vertical="center" wrapText="1"/>
    </xf>
    <xf numFmtId="0" fontId="58" fillId="31" borderId="20" xfId="0" applyFont="1" applyFill="1" applyBorder="1" applyAlignment="1">
      <alignment horizontal="left" vertical="center" wrapText="1"/>
    </xf>
    <xf numFmtId="0" fontId="58" fillId="31" borderId="23" xfId="0" applyFont="1" applyFill="1" applyBorder="1" applyAlignment="1">
      <alignment horizontal="left" vertical="center" wrapText="1"/>
    </xf>
    <xf numFmtId="0" fontId="50" fillId="31" borderId="0" xfId="0" applyFont="1" applyFill="1" applyAlignment="1">
      <alignment horizontal="left" vertical="center" wrapText="1"/>
    </xf>
    <xf numFmtId="0" fontId="27" fillId="31" borderId="0" xfId="0" applyFont="1" applyFill="1" applyAlignment="1">
      <alignment horizontal="center" vertical="center" wrapText="1"/>
    </xf>
    <xf numFmtId="0" fontId="65" fillId="31" borderId="24" xfId="0" applyFont="1" applyFill="1" applyBorder="1" applyAlignment="1">
      <alignment horizontal="left" vertical="center" wrapText="1"/>
    </xf>
    <xf numFmtId="0" fontId="65" fillId="31" borderId="20" xfId="0" applyFont="1" applyFill="1" applyBorder="1" applyAlignment="1">
      <alignment horizontal="left" vertical="center" wrapText="1"/>
    </xf>
    <xf numFmtId="0" fontId="65" fillId="31" borderId="23" xfId="0" applyFont="1" applyFill="1" applyBorder="1" applyAlignment="1">
      <alignment horizontal="left" vertical="center" wrapText="1"/>
    </xf>
    <xf numFmtId="0" fontId="0" fillId="0" borderId="20" xfId="0" applyBorder="1" applyAlignment="1">
      <alignment horizontal="left" vertical="center" wrapText="1"/>
    </xf>
    <xf numFmtId="0" fontId="42" fillId="27" borderId="29" xfId="0" applyFont="1" applyFill="1" applyBorder="1" applyAlignment="1">
      <alignment horizontal="left"/>
    </xf>
    <xf numFmtId="0" fontId="14" fillId="31" borderId="17" xfId="0" applyFont="1" applyFill="1" applyBorder="1" applyAlignment="1">
      <alignment horizontal="center"/>
    </xf>
    <xf numFmtId="0" fontId="43" fillId="31" borderId="0" xfId="0" applyFont="1" applyFill="1" applyAlignment="1">
      <alignment horizontal="left"/>
    </xf>
    <xf numFmtId="0" fontId="14" fillId="31" borderId="0" xfId="0" applyFont="1" applyFill="1" applyAlignment="1">
      <alignment horizontal="left"/>
    </xf>
    <xf numFmtId="0" fontId="14" fillId="31" borderId="29" xfId="0" applyFont="1" applyFill="1" applyBorder="1" applyAlignment="1">
      <alignment horizontal="left"/>
    </xf>
    <xf numFmtId="0" fontId="27" fillId="31" borderId="29" xfId="0" applyFont="1" applyFill="1" applyBorder="1" applyAlignment="1">
      <alignment horizontal="left" vertical="center" wrapText="1"/>
    </xf>
    <xf numFmtId="0" fontId="44" fillId="31" borderId="0" xfId="0" applyFont="1" applyFill="1" applyAlignment="1">
      <alignment horizontal="left"/>
    </xf>
    <xf numFmtId="0" fontId="50" fillId="0" borderId="0" xfId="0" applyFont="1" applyAlignment="1">
      <alignment horizontal="left" vertical="center" wrapText="1"/>
    </xf>
    <xf numFmtId="3" fontId="65" fillId="31" borderId="24" xfId="0" applyNumberFormat="1" applyFont="1" applyFill="1" applyBorder="1"/>
    <xf numFmtId="3" fontId="65" fillId="31" borderId="19" xfId="0" applyNumberFormat="1" applyFont="1" applyFill="1" applyBorder="1"/>
    <xf numFmtId="3" fontId="65" fillId="31" borderId="20" xfId="0" applyNumberFormat="1" applyFont="1" applyFill="1" applyBorder="1"/>
    <xf numFmtId="0" fontId="0" fillId="0" borderId="0" xfId="0" applyAlignment="1">
      <alignment horizontal="left" vertical="center" wrapText="1"/>
    </xf>
    <xf numFmtId="0" fontId="61" fillId="28" borderId="20" xfId="0" applyFont="1" applyFill="1" applyBorder="1" applyAlignment="1">
      <alignment horizontal="left"/>
    </xf>
    <xf numFmtId="0" fontId="60" fillId="32" borderId="29" xfId="0" applyFont="1" applyFill="1" applyBorder="1" applyAlignment="1">
      <alignment horizontal="left" vertical="center"/>
    </xf>
    <xf numFmtId="0" fontId="60" fillId="32" borderId="17" xfId="0" applyFont="1" applyFill="1" applyBorder="1" applyAlignment="1">
      <alignment horizontal="left" vertical="center"/>
    </xf>
    <xf numFmtId="3" fontId="54" fillId="28" borderId="17" xfId="55" applyNumberFormat="1" applyFont="1" applyFill="1" applyBorder="1" applyAlignment="1">
      <alignment horizontal="center"/>
    </xf>
    <xf numFmtId="0" fontId="54" fillId="28" borderId="17" xfId="55" applyFont="1" applyFill="1" applyBorder="1" applyAlignment="1">
      <alignment horizontal="center" vertical="center"/>
    </xf>
    <xf numFmtId="0" fontId="52" fillId="28" borderId="17" xfId="55" applyFont="1" applyFill="1" applyBorder="1" applyAlignment="1">
      <alignment horizontal="left"/>
    </xf>
    <xf numFmtId="49" fontId="52" fillId="28" borderId="17" xfId="55" applyNumberFormat="1" applyFont="1" applyFill="1" applyBorder="1" applyAlignment="1">
      <alignment horizontal="left"/>
    </xf>
    <xf numFmtId="3" fontId="54" fillId="28" borderId="29" xfId="55" applyNumberFormat="1" applyFont="1" applyFill="1" applyBorder="1" applyAlignment="1">
      <alignment horizontal="center"/>
    </xf>
    <xf numFmtId="0" fontId="52" fillId="28" borderId="0" xfId="55" applyFont="1" applyFill="1" applyAlignment="1">
      <alignment horizontal="left" vertical="center" wrapText="1"/>
    </xf>
    <xf numFmtId="0" fontId="52" fillId="28" borderId="0" xfId="55" applyFont="1" applyFill="1" applyAlignment="1">
      <alignment horizontal="left"/>
    </xf>
    <xf numFmtId="0" fontId="56" fillId="28" borderId="0" xfId="55" applyFont="1" applyFill="1"/>
    <xf numFmtId="0" fontId="41" fillId="0" borderId="0" xfId="55" applyFont="1"/>
    <xf numFmtId="0" fontId="52" fillId="28" borderId="0" xfId="55" applyFont="1" applyFill="1" applyAlignment="1">
      <alignment vertical="top" wrapText="1"/>
    </xf>
    <xf numFmtId="0" fontId="52" fillId="0" borderId="34" xfId="0" applyFont="1" applyBorder="1" applyAlignment="1">
      <alignment vertical="top" wrapText="1"/>
    </xf>
    <xf numFmtId="0" fontId="52" fillId="0" borderId="0" xfId="0" applyFont="1" applyAlignment="1">
      <alignment wrapText="1"/>
    </xf>
    <xf numFmtId="0" fontId="52" fillId="0" borderId="34" xfId="0" applyFont="1" applyBorder="1" applyAlignment="1">
      <alignment wrapText="1"/>
    </xf>
    <xf numFmtId="0" fontId="92" fillId="27" borderId="0" xfId="55" applyFont="1" applyFill="1" applyAlignment="1">
      <alignment horizontal="left" vertical="center" wrapText="1"/>
    </xf>
    <xf numFmtId="0" fontId="95" fillId="28" borderId="0" xfId="55" applyFont="1" applyFill="1" applyAlignment="1">
      <alignment horizontal="left"/>
    </xf>
    <xf numFmtId="0" fontId="97" fillId="28" borderId="0" xfId="31" applyFont="1" applyFill="1" applyAlignment="1" applyProtection="1">
      <alignment horizontal="left"/>
    </xf>
    <xf numFmtId="0" fontId="52" fillId="28" borderId="0" xfId="55" applyFont="1" applyFill="1" applyAlignment="1">
      <alignment horizontal="left" wrapText="1"/>
    </xf>
    <xf numFmtId="0" fontId="52" fillId="28" borderId="0" xfId="55" applyFont="1" applyFill="1" applyAlignment="1">
      <alignment horizontal="left" vertical="top" wrapText="1"/>
    </xf>
    <xf numFmtId="0" fontId="7" fillId="28" borderId="31" xfId="55" applyFill="1" applyBorder="1"/>
    <xf numFmtId="0" fontId="7" fillId="28" borderId="29" xfId="55" applyFill="1" applyBorder="1"/>
    <xf numFmtId="0" fontId="7" fillId="28" borderId="37" xfId="55" applyFill="1" applyBorder="1"/>
    <xf numFmtId="0" fontId="7" fillId="28" borderId="38" xfId="55" applyFill="1" applyBorder="1"/>
    <xf numFmtId="0" fontId="7" fillId="28" borderId="0" xfId="55" applyFill="1" applyBorder="1"/>
    <xf numFmtId="0" fontId="7" fillId="28" borderId="30" xfId="55" applyFill="1" applyBorder="1"/>
    <xf numFmtId="0" fontId="51" fillId="28" borderId="38" xfId="55" applyFont="1" applyFill="1" applyBorder="1"/>
    <xf numFmtId="0" fontId="52" fillId="28" borderId="0" xfId="55" applyFont="1" applyFill="1" applyBorder="1"/>
    <xf numFmtId="0" fontId="52" fillId="28" borderId="38" xfId="55" applyFont="1" applyFill="1" applyBorder="1" applyAlignment="1">
      <alignment horizontal="right"/>
    </xf>
    <xf numFmtId="0" fontId="52" fillId="28" borderId="0" xfId="55" applyFont="1" applyFill="1" applyBorder="1" applyAlignment="1">
      <alignment horizontal="right"/>
    </xf>
    <xf numFmtId="0" fontId="52" fillId="28" borderId="38" xfId="55" applyFont="1" applyFill="1" applyBorder="1"/>
    <xf numFmtId="0" fontId="51" fillId="28" borderId="0" xfId="55" applyFont="1" applyFill="1" applyBorder="1"/>
    <xf numFmtId="0" fontId="53" fillId="28" borderId="38" xfId="55" applyFont="1" applyFill="1" applyBorder="1" applyAlignment="1">
      <alignment horizontal="right"/>
    </xf>
    <xf numFmtId="0" fontId="53" fillId="28" borderId="0" xfId="55" applyFont="1" applyFill="1" applyBorder="1" applyAlignment="1">
      <alignment horizontal="right"/>
    </xf>
    <xf numFmtId="1" fontId="54" fillId="28" borderId="0" xfId="55" applyNumberFormat="1" applyFont="1" applyFill="1" applyBorder="1" applyAlignment="1">
      <alignment horizontal="center"/>
    </xf>
    <xf numFmtId="0" fontId="53" fillId="28" borderId="0" xfId="55" applyFont="1" applyFill="1" applyBorder="1"/>
    <xf numFmtId="0" fontId="55" fillId="28" borderId="0" xfId="55" applyFont="1" applyFill="1" applyBorder="1"/>
    <xf numFmtId="0" fontId="53" fillId="28" borderId="38" xfId="55" applyFont="1" applyFill="1" applyBorder="1" applyAlignment="1">
      <alignment horizontal="right"/>
    </xf>
    <xf numFmtId="0" fontId="53" fillId="28" borderId="0" xfId="55" applyFont="1" applyFill="1" applyBorder="1" applyAlignment="1">
      <alignment horizontal="right"/>
    </xf>
    <xf numFmtId="0" fontId="57" fillId="28" borderId="38" xfId="55" applyFont="1" applyFill="1" applyBorder="1"/>
    <xf numFmtId="0" fontId="57" fillId="28" borderId="0" xfId="55" applyFont="1" applyFill="1" applyBorder="1"/>
    <xf numFmtId="0" fontId="57" fillId="28" borderId="0" xfId="55" applyFont="1" applyFill="1" applyBorder="1" applyAlignment="1">
      <alignment horizontal="center"/>
    </xf>
    <xf numFmtId="0" fontId="57" fillId="28" borderId="30" xfId="55" applyFont="1" applyFill="1" applyBorder="1" applyAlignment="1">
      <alignment horizontal="center"/>
    </xf>
    <xf numFmtId="0" fontId="53" fillId="28" borderId="32" xfId="55" applyFont="1" applyFill="1" applyBorder="1"/>
    <xf numFmtId="0" fontId="54" fillId="28" borderId="36" xfId="55" applyFont="1" applyFill="1" applyBorder="1" applyAlignment="1">
      <alignment horizontal="center" vertical="center"/>
    </xf>
    <xf numFmtId="0" fontId="53" fillId="28" borderId="38" xfId="55" applyFont="1" applyFill="1" applyBorder="1"/>
    <xf numFmtId="0" fontId="53" fillId="28" borderId="0" xfId="55" applyFont="1" applyFill="1" applyBorder="1" applyAlignment="1">
      <alignment horizontal="center"/>
    </xf>
    <xf numFmtId="0" fontId="53" fillId="28" borderId="30" xfId="55" applyFont="1" applyFill="1" applyBorder="1" applyAlignment="1">
      <alignment horizontal="center"/>
    </xf>
    <xf numFmtId="3" fontId="54" fillId="28" borderId="0" xfId="55" applyNumberFormat="1" applyFont="1" applyFill="1" applyBorder="1" applyAlignment="1">
      <alignment horizontal="center"/>
    </xf>
    <xf numFmtId="3" fontId="54" fillId="28" borderId="30" xfId="55" applyNumberFormat="1" applyFont="1" applyFill="1" applyBorder="1" applyAlignment="1">
      <alignment horizontal="center"/>
    </xf>
    <xf numFmtId="3" fontId="54" fillId="28" borderId="36" xfId="55" applyNumberFormat="1" applyFont="1" applyFill="1" applyBorder="1" applyAlignment="1">
      <alignment horizontal="center"/>
    </xf>
    <xf numFmtId="3" fontId="57" fillId="28" borderId="0" xfId="55" applyNumberFormat="1" applyFont="1" applyFill="1" applyBorder="1" applyAlignment="1">
      <alignment horizontal="center"/>
    </xf>
    <xf numFmtId="0" fontId="52" fillId="28" borderId="30" xfId="55" applyFont="1" applyFill="1" applyBorder="1"/>
    <xf numFmtId="0" fontId="58" fillId="28" borderId="0" xfId="55" applyFont="1" applyFill="1" applyBorder="1" applyAlignment="1">
      <alignment vertical="center"/>
    </xf>
    <xf numFmtId="0" fontId="58" fillId="28" borderId="0" xfId="0" applyFont="1" applyFill="1" applyBorder="1" applyAlignment="1">
      <alignment vertical="center"/>
    </xf>
    <xf numFmtId="0" fontId="33" fillId="28" borderId="0" xfId="55" applyFont="1" applyFill="1" applyBorder="1" applyAlignment="1">
      <alignment horizontal="center"/>
    </xf>
    <xf numFmtId="0" fontId="33" fillId="28" borderId="30" xfId="55" applyFont="1" applyFill="1" applyBorder="1" applyAlignment="1">
      <alignment horizontal="center"/>
    </xf>
    <xf numFmtId="0" fontId="7" fillId="28" borderId="32" xfId="55" applyFill="1" applyBorder="1"/>
    <xf numFmtId="0" fontId="7" fillId="28" borderId="17" xfId="55" applyFill="1" applyBorder="1"/>
    <xf numFmtId="0" fontId="7" fillId="28" borderId="36" xfId="55" applyFill="1" applyBorder="1"/>
    <xf numFmtId="3" fontId="54" fillId="28" borderId="0" xfId="55" applyNumberFormat="1" applyFont="1" applyFill="1" applyBorder="1" applyAlignment="1">
      <alignment horizontal="center"/>
    </xf>
    <xf numFmtId="3" fontId="54" fillId="28" borderId="30" xfId="55" applyNumberFormat="1" applyFont="1" applyFill="1" applyBorder="1" applyAlignment="1">
      <alignment horizontal="center"/>
    </xf>
    <xf numFmtId="0" fontId="83" fillId="28" borderId="0" xfId="55" applyFont="1" applyFill="1" applyBorder="1" applyAlignment="1">
      <alignment horizontal="center"/>
    </xf>
    <xf numFmtId="0" fontId="83" fillId="28" borderId="30" xfId="55" applyFont="1" applyFill="1" applyBorder="1" applyAlignment="1">
      <alignment horizontal="center"/>
    </xf>
    <xf numFmtId="3" fontId="54" fillId="28" borderId="37" xfId="55" applyNumberFormat="1" applyFont="1" applyFill="1" applyBorder="1" applyAlignment="1">
      <alignment horizontal="center"/>
    </xf>
    <xf numFmtId="0" fontId="57" fillId="0" borderId="24" xfId="58" applyFont="1" applyBorder="1" applyAlignment="1">
      <alignment horizontal="center" vertical="center" wrapText="1"/>
    </xf>
    <xf numFmtId="0" fontId="57" fillId="0" borderId="23" xfId="58" applyFont="1" applyBorder="1" applyAlignment="1">
      <alignment horizontal="center" vertical="center" wrapText="1"/>
    </xf>
    <xf numFmtId="0" fontId="57" fillId="0" borderId="0" xfId="58" applyFont="1"/>
    <xf numFmtId="0" fontId="53" fillId="0" borderId="0" xfId="58" applyFont="1" applyAlignment="1">
      <alignment horizontal="center"/>
    </xf>
    <xf numFmtId="0" fontId="52" fillId="0" borderId="0" xfId="58" applyFont="1" applyAlignment="1">
      <alignment horizontal="right"/>
    </xf>
    <xf numFmtId="2" fontId="53" fillId="0" borderId="0" xfId="58" applyNumberFormat="1" applyFont="1" applyAlignment="1">
      <alignment horizontal="center"/>
    </xf>
    <xf numFmtId="0" fontId="52" fillId="28" borderId="0" xfId="31" applyFont="1" applyFill="1" applyAlignment="1" applyProtection="1">
      <alignment horizontal="left" vertical="top" wrapText="1"/>
    </xf>
    <xf numFmtId="0" fontId="52" fillId="28" borderId="34" xfId="31" applyFont="1" applyFill="1" applyBorder="1" applyAlignment="1" applyProtection="1">
      <alignment horizontal="left" vertical="top" wrapText="1"/>
    </xf>
    <xf numFmtId="0" fontId="97" fillId="0" borderId="0" xfId="31" applyFont="1" applyAlignment="1" applyProtection="1">
      <alignment horizontal="right"/>
    </xf>
    <xf numFmtId="0" fontId="57" fillId="0" borderId="0" xfId="58" applyFont="1" applyAlignment="1">
      <alignment horizontal="center"/>
    </xf>
    <xf numFmtId="0" fontId="100" fillId="28" borderId="0" xfId="55" applyFont="1" applyFill="1" applyAlignment="1">
      <alignment horizontal="left" vertical="top" wrapText="1"/>
    </xf>
    <xf numFmtId="0" fontId="101" fillId="28" borderId="0" xfId="31" applyFont="1" applyFill="1" applyAlignment="1" applyProtection="1">
      <alignment horizontal="left" vertical="top" wrapText="1"/>
    </xf>
    <xf numFmtId="0" fontId="101" fillId="28" borderId="0" xfId="31" applyFont="1" applyFill="1" applyAlignment="1" applyProtection="1">
      <alignment horizontal="left" vertical="top" wrapText="1"/>
    </xf>
    <xf numFmtId="0" fontId="97" fillId="28" borderId="0" xfId="31" applyFont="1" applyFill="1" applyAlignment="1" applyProtection="1">
      <alignment horizontal="right"/>
    </xf>
    <xf numFmtId="0" fontId="57" fillId="0" borderId="0" xfId="58" applyFont="1" applyAlignment="1">
      <alignment wrapText="1"/>
    </xf>
    <xf numFmtId="0" fontId="56" fillId="28" borderId="0" xfId="55" applyFont="1" applyFill="1" applyAlignment="1">
      <alignment horizontal="left" vertical="top" wrapText="1"/>
    </xf>
  </cellXfs>
  <cellStyles count="60">
    <cellStyle name="20 % - Dekorfärg1" xfId="1" builtinId="30" customBuiltin="1"/>
    <cellStyle name="20 % - Dekorfärg2" xfId="2" builtinId="34" customBuiltin="1"/>
    <cellStyle name="20 % - Dekorfärg3" xfId="3" builtinId="38" customBuiltin="1"/>
    <cellStyle name="20 % - Dekorfärg4" xfId="4" builtinId="42" customBuiltin="1"/>
    <cellStyle name="20 % - Dekorfärg5" xfId="5" builtinId="46" customBuiltin="1"/>
    <cellStyle name="20 % - Dekorfärg6" xfId="6" builtinId="50" customBuiltin="1"/>
    <cellStyle name="40 % - Dekorfärg1" xfId="7" builtinId="31" customBuiltin="1"/>
    <cellStyle name="40 % - Dekorfärg2" xfId="8" builtinId="35" customBuiltin="1"/>
    <cellStyle name="40 % - Dekorfärg3" xfId="9" builtinId="39" customBuiltin="1"/>
    <cellStyle name="40 % - Dekorfärg4" xfId="10" builtinId="43" customBuiltin="1"/>
    <cellStyle name="40 % - Dekorfärg5" xfId="11" builtinId="47" customBuiltin="1"/>
    <cellStyle name="40 % - Dekorfärg6" xfId="12" builtinId="51" customBuiltin="1"/>
    <cellStyle name="60 % - Dekorfärg1" xfId="13" builtinId="32" customBuiltin="1"/>
    <cellStyle name="60 % - Dekorfärg2" xfId="14" builtinId="36" customBuiltin="1"/>
    <cellStyle name="60 % - Dekorfärg3" xfId="15" builtinId="40" customBuiltin="1"/>
    <cellStyle name="60 % - Dekorfärg4" xfId="16" builtinId="44" customBuiltin="1"/>
    <cellStyle name="60 % - Dekorfärg5" xfId="17" builtinId="48" customBuiltin="1"/>
    <cellStyle name="60 % - Dekorfärg6" xfId="18" builtinId="52" customBuiltin="1"/>
    <cellStyle name="Anteckning" xfId="19" builtinId="10" customBuiltin="1"/>
    <cellStyle name="Beräkning" xfId="20" builtinId="22" customBuiltin="1"/>
    <cellStyle name="Bra" xfId="21" builtinId="26" customBuiltin="1"/>
    <cellStyle name="Cell för ifyllnad" xfId="22" xr:uid="{00000000-0005-0000-0000-000015000000}"/>
    <cellStyle name="Dekorfärg1" xfId="24" builtinId="29" customBuiltin="1"/>
    <cellStyle name="Dekorfärg2" xfId="25" builtinId="33" customBuiltin="1"/>
    <cellStyle name="Dekorfärg3" xfId="26" builtinId="37" customBuiltin="1"/>
    <cellStyle name="Dekorfärg4" xfId="27" builtinId="41" customBuiltin="1"/>
    <cellStyle name="Dekorfärg5" xfId="28" builtinId="45" customBuiltin="1"/>
    <cellStyle name="Dekorfärg6" xfId="29" builtinId="49" customBuiltin="1"/>
    <cellStyle name="Dålig" xfId="23" builtinId="27" customBuiltin="1"/>
    <cellStyle name="Förklarande text" xfId="30" builtinId="53" customBuiltin="1"/>
    <cellStyle name="Hyperlänk" xfId="31" builtinId="8"/>
    <cellStyle name="Indata" xfId="32" builtinId="20" customBuiltin="1"/>
    <cellStyle name="Kontrollcell" xfId="33" builtinId="23" customBuiltin="1"/>
    <cellStyle name="Länkad cell" xfId="34" builtinId="24" customBuiltin="1"/>
    <cellStyle name="Neutral" xfId="35" builtinId="28" customBuiltin="1"/>
    <cellStyle name="Normal" xfId="0" builtinId="0"/>
    <cellStyle name="Normal 2" xfId="55" xr:uid="{00000000-0005-0000-0000-000024000000}"/>
    <cellStyle name="Normal 3" xfId="57" xr:uid="{00000000-0005-0000-0000-000025000000}"/>
    <cellStyle name="Normal 4" xfId="58" xr:uid="{00000000-0005-0000-0000-000026000000}"/>
    <cellStyle name="Procent" xfId="54" builtinId="5"/>
    <cellStyle name="Procent 2" xfId="56" xr:uid="{00000000-0005-0000-0000-000028000000}"/>
    <cellStyle name="Rubrik" xfId="36" builtinId="15" customBuiltin="1"/>
    <cellStyle name="Rubrik 1" xfId="37" builtinId="16" customBuiltin="1"/>
    <cellStyle name="Rubrik 2" xfId="38" builtinId="17" customBuiltin="1"/>
    <cellStyle name="Rubrik 3" xfId="39" builtinId="18" customBuiltin="1"/>
    <cellStyle name="Rubrik 4" xfId="40" builtinId="19" customBuiltin="1"/>
    <cellStyle name="Rubrik 5" xfId="59" xr:uid="{00000000-0005-0000-0000-00002E000000}"/>
    <cellStyle name="Rubrik tabell mindre" xfId="41" xr:uid="{00000000-0005-0000-0000-00002F000000}"/>
    <cellStyle name="Rubrik textsida" xfId="42" xr:uid="{00000000-0005-0000-0000-000030000000}"/>
    <cellStyle name="Sum" xfId="43" xr:uid="{00000000-0005-0000-0000-000031000000}"/>
    <cellStyle name="Summa" xfId="44" builtinId="25" customBuiltin="1"/>
    <cellStyle name="Tabell" xfId="45" xr:uid="{00000000-0005-0000-0000-000033000000}"/>
    <cellStyle name="Tabell - markerad rad" xfId="46" xr:uid="{00000000-0005-0000-0000-000034000000}"/>
    <cellStyle name="Tabellrubrik nivå 2" xfId="47" xr:uid="{00000000-0005-0000-0000-000035000000}"/>
    <cellStyle name="Tabellrubrik nivå 3" xfId="48" xr:uid="{00000000-0005-0000-0000-000036000000}"/>
    <cellStyle name="Tabellsumma" xfId="49" xr:uid="{00000000-0005-0000-0000-000037000000}"/>
    <cellStyle name="Underrubrik tabell" xfId="50" xr:uid="{00000000-0005-0000-0000-000038000000}"/>
    <cellStyle name="Underrubrik textsida" xfId="51" xr:uid="{00000000-0005-0000-0000-000039000000}"/>
    <cellStyle name="Utdata" xfId="52" builtinId="21" customBuiltin="1"/>
    <cellStyle name="Varningstext" xfId="5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AAA095"/>
      <rgbColor rgb="00FFFFFF"/>
      <rgbColor rgb="00FF0000"/>
      <rgbColor rgb="0000FF00"/>
      <rgbColor rgb="00000000"/>
      <rgbColor rgb="00FFFF00"/>
      <rgbColor rgb="00FF00FF"/>
      <rgbColor rgb="0000FFFF"/>
      <rgbColor rgb="00000000"/>
      <rgbColor rgb="00000000"/>
      <rgbColor rgb="00FFDB0A"/>
      <rgbColor rgb="00000000"/>
      <rgbColor rgb="00800080"/>
      <rgbColor rgb="00000000"/>
      <rgbColor rgb="00E5E5E5"/>
      <rgbColor rgb="00000000"/>
      <rgbColor rgb="00AAA095"/>
      <rgbColor rgb="00FFE91B"/>
      <rgbColor rgb="00EC736A"/>
      <rgbColor rgb="0067A2C0"/>
      <rgbColor rgb="0082766A"/>
      <rgbColor rgb="00FFDB0A"/>
      <rgbColor rgb="00DF473F"/>
      <rgbColor rgb="003C799F"/>
      <rgbColor rgb="00AAA095"/>
      <rgbColor rgb="00FFE91B"/>
      <rgbColor rgb="00EC736A"/>
      <rgbColor rgb="0067A2C0"/>
      <rgbColor rgb="0082766A"/>
      <rgbColor rgb="00FFDB0A"/>
      <rgbColor rgb="00DF473F"/>
      <rgbColor rgb="003C799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000000"/>
      <rgbColor rgb="00000000"/>
      <rgbColor rgb="00969696"/>
      <rgbColor rgb="0082766A"/>
      <rgbColor rgb="00339966"/>
      <rgbColor rgb="0067A2C0"/>
      <rgbColor rgb="00EC736A"/>
      <rgbColor rgb="00FFE91B"/>
      <rgbColor rgb="00993366"/>
      <rgbColor rgb="00DF473F"/>
      <rgbColor rgb="003C799F"/>
    </indexedColors>
    <mruColors>
      <color rgb="FF6B2879"/>
      <color rgb="FF89B241"/>
      <color rgb="FFE05B27"/>
      <color rgb="FF008A2B"/>
      <color rgb="FF471F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Totala LCC-kostnader</a:t>
            </a:r>
          </a:p>
        </c:rich>
      </c:tx>
      <c:overlay val="0"/>
    </c:title>
    <c:autoTitleDeleted val="0"/>
    <c:plotArea>
      <c:layout/>
      <c:barChart>
        <c:barDir val="col"/>
        <c:grouping val="stacked"/>
        <c:varyColors val="0"/>
        <c:ser>
          <c:idx val="0"/>
          <c:order val="0"/>
          <c:tx>
            <c:strRef>
              <c:f>'4. Resultat Köp'!$B$20</c:f>
              <c:strCache>
                <c:ptCount val="1"/>
                <c:pt idx="0">
                  <c:v>Investeringskostnader</c:v>
                </c:pt>
              </c:strCache>
            </c:strRef>
          </c:tx>
          <c:spPr>
            <a:solidFill>
              <a:srgbClr val="6B2879"/>
            </a:solidFill>
            <a:ln>
              <a:solidFill>
                <a:sysClr val="windowText" lastClr="000000"/>
              </a:solidFill>
            </a:ln>
          </c:spPr>
          <c:invertIfNegative val="0"/>
          <c:cat>
            <c:multiLvlStrRef>
              <c:f>('4. Resultat Köp'!$F$17,'4. Resultat Köp'!$I$17,'4. Resultat Köp'!$L$17,'4. Resultat Köp'!$O$17,'4. Resultat Köp'!$R$17)</c:f>
            </c:multiLvlStrRef>
          </c:cat>
          <c:val>
            <c:numRef>
              <c:f>('4. Resultat Köp'!$F$20,'4. Resultat Köp'!$I$20,'4. Resultat Köp'!$L$20,'4. Resultat Köp'!$O$20,'4. Resultat Köp'!$R$20)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FC38-4D76-8305-3E5B87A63539}"/>
            </c:ext>
          </c:extLst>
        </c:ser>
        <c:ser>
          <c:idx val="3"/>
          <c:order val="1"/>
          <c:tx>
            <c:strRef>
              <c:f>'4. Resultat Köp'!$B$21</c:f>
              <c:strCache>
                <c:ptCount val="1"/>
                <c:pt idx="0">
                  <c:v>Driftkostnader</c:v>
                </c:pt>
              </c:strCache>
            </c:strRef>
          </c:tx>
          <c:spPr>
            <a:ln>
              <a:solidFill>
                <a:sysClr val="windowText" lastClr="000000"/>
              </a:solidFill>
            </a:ln>
          </c:spPr>
          <c:invertIfNegative val="0"/>
          <c:cat>
            <c:multiLvlStrRef>
              <c:f>('4. Resultat Köp'!$F$17,'4. Resultat Köp'!$I$17,'4. Resultat Köp'!$L$17,'4. Resultat Köp'!$O$17,'4. Resultat Köp'!$R$17)</c:f>
            </c:multiLvlStrRef>
          </c:cat>
          <c:val>
            <c:numRef>
              <c:f>('4. Resultat Köp'!$F$21,'4. Resultat Köp'!$I$21,'4. Resultat Köp'!$L$21,'4. Resultat Köp'!$O$21,'4. Resultat Köp'!$R$21)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DF5E-42EA-9449-EFBA9A51F06A}"/>
            </c:ext>
          </c:extLst>
        </c:ser>
        <c:ser>
          <c:idx val="1"/>
          <c:order val="2"/>
          <c:tx>
            <c:strRef>
              <c:f>'4. Resultat Köp'!$B$22</c:f>
              <c:strCache>
                <c:ptCount val="1"/>
                <c:pt idx="0">
                  <c:v>Underhållskostnader</c:v>
                </c:pt>
              </c:strCache>
            </c:strRef>
          </c:tx>
          <c:spPr>
            <a:solidFill>
              <a:srgbClr val="89B241"/>
            </a:solidFill>
            <a:ln w="9525">
              <a:solidFill>
                <a:sysClr val="windowText" lastClr="000000"/>
              </a:solidFill>
            </a:ln>
          </c:spPr>
          <c:invertIfNegative val="0"/>
          <c:cat>
            <c:multiLvlStrRef>
              <c:f>('4. Resultat Köp'!$F$17,'4. Resultat Köp'!$I$17,'4. Resultat Köp'!$L$17,'4. Resultat Köp'!$O$17,'4. Resultat Köp'!$R$17)</c:f>
            </c:multiLvlStrRef>
          </c:cat>
          <c:val>
            <c:numRef>
              <c:f>('4. Resultat Köp'!$F$22,'4. Resultat Köp'!$I$22,'4. Resultat Köp'!$L$22,'4. Resultat Köp'!$O$22,'4. Resultat Köp'!$R$22)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FC38-4D76-8305-3E5B87A63539}"/>
            </c:ext>
          </c:extLst>
        </c:ser>
        <c:ser>
          <c:idx val="2"/>
          <c:order val="3"/>
          <c:tx>
            <c:strRef>
              <c:f>'4. Resultat Köp'!$B$23</c:f>
              <c:strCache>
                <c:ptCount val="1"/>
                <c:pt idx="0">
                  <c:v>Övriga kostnader</c:v>
                </c:pt>
              </c:strCache>
            </c:strRef>
          </c:tx>
          <c:spPr>
            <a:solidFill>
              <a:srgbClr val="008A2B"/>
            </a:solidFill>
            <a:ln>
              <a:solidFill>
                <a:sysClr val="windowText" lastClr="000000"/>
              </a:solidFill>
            </a:ln>
          </c:spPr>
          <c:invertIfNegative val="0"/>
          <c:cat>
            <c:multiLvlStrRef>
              <c:f>('4. Resultat Köp'!$F$17,'4. Resultat Köp'!$I$17,'4. Resultat Köp'!$L$17,'4. Resultat Köp'!$O$17,'4. Resultat Köp'!$R$17)</c:f>
            </c:multiLvlStrRef>
          </c:cat>
          <c:val>
            <c:numRef>
              <c:f>('4. Resultat Köp'!$F$23,'4. Resultat Köp'!$I$23,'4. Resultat Köp'!$L$23,'4. Resultat Köp'!$O$23,'4. Resultat Köp'!$R$23)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C38-4D76-8305-3E5B87A63539}"/>
            </c:ext>
          </c:extLst>
        </c:ser>
        <c:dLbls>
          <c:showLegendKey val="0"/>
          <c:showVal val="0"/>
          <c:showCatName val="0"/>
          <c:showSerName val="0"/>
          <c:showPercent val="0"/>
          <c:showBubbleSize val="0"/>
        </c:dLbls>
        <c:gapWidth val="55"/>
        <c:overlap val="100"/>
        <c:axId val="135315656"/>
        <c:axId val="135313696"/>
      </c:barChart>
      <c:catAx>
        <c:axId val="135315656"/>
        <c:scaling>
          <c:orientation val="minMax"/>
        </c:scaling>
        <c:delete val="0"/>
        <c:axPos val="b"/>
        <c:numFmt formatCode="General" sourceLinked="1"/>
        <c:majorTickMark val="none"/>
        <c:minorTickMark val="none"/>
        <c:tickLblPos val="nextTo"/>
        <c:crossAx val="135313696"/>
        <c:crosses val="autoZero"/>
        <c:auto val="1"/>
        <c:lblAlgn val="ctr"/>
        <c:lblOffset val="100"/>
        <c:noMultiLvlLbl val="0"/>
      </c:catAx>
      <c:valAx>
        <c:axId val="135313696"/>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135315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Energianvändning &amp; klimatpåverkan</a:t>
            </a:r>
          </a:p>
        </c:rich>
      </c:tx>
      <c:overlay val="0"/>
    </c:title>
    <c:autoTitleDeleted val="0"/>
    <c:plotArea>
      <c:layout/>
      <c:barChart>
        <c:barDir val="col"/>
        <c:grouping val="clustered"/>
        <c:varyColors val="0"/>
        <c:ser>
          <c:idx val="0"/>
          <c:order val="0"/>
          <c:tx>
            <c:strRef>
              <c:f>'4. Resultat Köp'!$B$28</c:f>
              <c:strCache>
                <c:ptCount val="1"/>
                <c:pt idx="0">
                  <c:v>Energianvändning</c:v>
                </c:pt>
              </c:strCache>
            </c:strRef>
          </c:tx>
          <c:spPr>
            <a:solidFill>
              <a:srgbClr val="00636A"/>
            </a:solidFill>
            <a:ln>
              <a:solidFill>
                <a:sysClr val="windowText" lastClr="000000"/>
              </a:solidFill>
            </a:ln>
          </c:spPr>
          <c:invertIfNegative val="0"/>
          <c:cat>
            <c:multiLvlStrRef>
              <c:f>('4. Resultat Köp'!$F$17,'4. Resultat Köp'!$I$17,'4. Resultat Köp'!$L$17,'4. Resultat Köp'!$O$17,'4. Resultat Köp'!$R$17)</c:f>
            </c:multiLvlStrRef>
          </c:cat>
          <c:val>
            <c:numRef>
              <c:f>('4. Resultat Köp'!$F$28,'4. Resultat Köp'!$I$28,'4. Resultat Köp'!$L$28,'4. Resultat Köp'!$O$28,'4. Resultat Köp'!$R$28)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894-4A22-8343-04931B2444DD}"/>
            </c:ext>
          </c:extLst>
        </c:ser>
        <c:ser>
          <c:idx val="1"/>
          <c:order val="1"/>
          <c:tx>
            <c:v>dummty</c:v>
          </c:tx>
          <c:invertIfNegative val="0"/>
          <c:cat>
            <c:multiLvlStrRef>
              <c:f>('4. Resultat Köp'!$F$17,'4. Resultat Köp'!$I$17,'4. Resultat Köp'!$L$17,'4. Resultat Köp'!$O$17,'4. Resultat Köp'!$R$17)</c:f>
            </c:multiLvlStrRef>
          </c:cat>
          <c:val>
            <c:numRef>
              <c:f>('4. Resultat Köp'!$F$31,'4. Resultat Köp'!$G$31,'4. Resultat Köp'!$H$31,'4. Resultat Köp'!$I$31,'4. Resultat Köp'!$J$31)</c:f>
              <c:numCache>
                <c:formatCode>General</c:formatCode>
                <c:ptCount val="5"/>
              </c:numCache>
            </c:numRef>
          </c:val>
          <c:extLst>
            <c:ext xmlns:c16="http://schemas.microsoft.com/office/drawing/2014/chart" uri="{C3380CC4-5D6E-409C-BE32-E72D297353CC}">
              <c16:uniqueId val="{00000001-6894-4A22-8343-04931B2444DD}"/>
            </c:ext>
          </c:extLst>
        </c:ser>
        <c:dLbls>
          <c:showLegendKey val="0"/>
          <c:showVal val="0"/>
          <c:showCatName val="0"/>
          <c:showSerName val="0"/>
          <c:showPercent val="0"/>
          <c:showBubbleSize val="0"/>
        </c:dLbls>
        <c:gapWidth val="150"/>
        <c:axId val="315463552"/>
        <c:axId val="315456496"/>
      </c:barChart>
      <c:barChart>
        <c:barDir val="col"/>
        <c:grouping val="clustered"/>
        <c:varyColors val="0"/>
        <c:ser>
          <c:idx val="2"/>
          <c:order val="2"/>
          <c:tx>
            <c:v>dummty</c:v>
          </c:tx>
          <c:invertIfNegative val="0"/>
          <c:val>
            <c:numRef>
              <c:f>('4. Resultat Köp'!$F$57,'4. Resultat Köp'!$G$57,'4. Resultat Köp'!$H$57,'4. Resultat Köp'!$I$57,'4. Resultat Köp'!$J$57)</c:f>
              <c:numCache>
                <c:formatCode>General</c:formatCode>
                <c:ptCount val="5"/>
              </c:numCache>
            </c:numRef>
          </c:val>
          <c:extLst>
            <c:ext xmlns:c16="http://schemas.microsoft.com/office/drawing/2014/chart" uri="{C3380CC4-5D6E-409C-BE32-E72D297353CC}">
              <c16:uniqueId val="{00000002-6894-4A22-8343-04931B2444DD}"/>
            </c:ext>
          </c:extLst>
        </c:ser>
        <c:ser>
          <c:idx val="3"/>
          <c:order val="3"/>
          <c:tx>
            <c:strRef>
              <c:f>'4. Resultat Köp'!$B$30</c:f>
              <c:strCache>
                <c:ptCount val="1"/>
                <c:pt idx="0">
                  <c:v>Klimatpåverkan</c:v>
                </c:pt>
              </c:strCache>
            </c:strRef>
          </c:tx>
          <c:spPr>
            <a:solidFill>
              <a:srgbClr val="E05B27"/>
            </a:solidFill>
            <a:ln>
              <a:solidFill>
                <a:sysClr val="windowText" lastClr="000000"/>
              </a:solidFill>
            </a:ln>
          </c:spPr>
          <c:invertIfNegative val="0"/>
          <c:val>
            <c:numRef>
              <c:f>('4. Resultat Köp'!$F$30,'4. Resultat Köp'!$I$30,'4. Resultat Köp'!$L$30,'4. Resultat Köp'!$O$30,'4. Resultat Köp'!$R$30)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6894-4A22-8343-04931B2444DD}"/>
            </c:ext>
          </c:extLst>
        </c:ser>
        <c:dLbls>
          <c:showLegendKey val="0"/>
          <c:showVal val="0"/>
          <c:showCatName val="0"/>
          <c:showSerName val="0"/>
          <c:showPercent val="0"/>
          <c:showBubbleSize val="0"/>
        </c:dLbls>
        <c:gapWidth val="150"/>
        <c:axId val="315461984"/>
        <c:axId val="315459240"/>
      </c:barChart>
      <c:catAx>
        <c:axId val="315463552"/>
        <c:scaling>
          <c:orientation val="minMax"/>
        </c:scaling>
        <c:delete val="0"/>
        <c:axPos val="b"/>
        <c:numFmt formatCode="General" sourceLinked="1"/>
        <c:majorTickMark val="out"/>
        <c:minorTickMark val="none"/>
        <c:tickLblPos val="nextTo"/>
        <c:crossAx val="315456496"/>
        <c:crosses val="autoZero"/>
        <c:auto val="1"/>
        <c:lblAlgn val="ctr"/>
        <c:lblOffset val="100"/>
        <c:noMultiLvlLbl val="0"/>
      </c:catAx>
      <c:valAx>
        <c:axId val="315456496"/>
        <c:scaling>
          <c:orientation val="minMax"/>
          <c:min val="0"/>
        </c:scaling>
        <c:delete val="0"/>
        <c:axPos val="l"/>
        <c:majorGridlines/>
        <c:title>
          <c:tx>
            <c:strRef>
              <c:f>' 2. LCC Köp'!$H$36</c:f>
              <c:strCache>
                <c:ptCount val="1"/>
                <c:pt idx="0">
                  <c:v>kWh/m², år</c:v>
                </c:pt>
              </c:strCache>
            </c:strRef>
          </c:tx>
          <c:overlay val="0"/>
          <c:txPr>
            <a:bodyPr rot="-5400000" vert="horz"/>
            <a:lstStyle/>
            <a:p>
              <a:pPr>
                <a:defRPr/>
              </a:pPr>
              <a:endParaRPr lang="sv-SE"/>
            </a:p>
          </c:txPr>
        </c:title>
        <c:numFmt formatCode="#,##0" sourceLinked="1"/>
        <c:majorTickMark val="out"/>
        <c:minorTickMark val="none"/>
        <c:tickLblPos val="nextTo"/>
        <c:crossAx val="315463552"/>
        <c:crosses val="autoZero"/>
        <c:crossBetween val="between"/>
      </c:valAx>
      <c:valAx>
        <c:axId val="315459240"/>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315461984"/>
        <c:crosses val="max"/>
        <c:crossBetween val="between"/>
      </c:valAx>
      <c:catAx>
        <c:axId val="315461984"/>
        <c:scaling>
          <c:orientation val="minMax"/>
        </c:scaling>
        <c:delete val="1"/>
        <c:axPos val="b"/>
        <c:majorTickMark val="out"/>
        <c:minorTickMark val="none"/>
        <c:tickLblPos val="nextTo"/>
        <c:crossAx val="315459240"/>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Totala LCC-kostnader</a:t>
            </a:r>
          </a:p>
        </c:rich>
      </c:tx>
      <c:overlay val="0"/>
    </c:title>
    <c:autoTitleDeleted val="0"/>
    <c:plotArea>
      <c:layout/>
      <c:barChart>
        <c:barDir val="col"/>
        <c:grouping val="stacked"/>
        <c:varyColors val="0"/>
        <c:ser>
          <c:idx val="0"/>
          <c:order val="0"/>
          <c:tx>
            <c:strRef>
              <c:f>'4. Resultat Hyra'!$B$20</c:f>
              <c:strCache>
                <c:ptCount val="1"/>
                <c:pt idx="0">
                  <c:v>Investerings- och hyreskostnader </c:v>
                </c:pt>
              </c:strCache>
            </c:strRef>
          </c:tx>
          <c:spPr>
            <a:solidFill>
              <a:srgbClr val="6B2879"/>
            </a:solidFill>
            <a:ln>
              <a:solidFill>
                <a:sysClr val="windowText" lastClr="000000"/>
              </a:solidFill>
            </a:ln>
          </c:spPr>
          <c:invertIfNegative val="0"/>
          <c:cat>
            <c:multiLvlStrRef>
              <c:f>('4. Resultat Hyra'!$F$17,'4. Resultat Hyra'!$I$17,'4. Resultat Hyra'!$L$17,'4. Resultat Hyra'!$O$17,'4. Resultat Hyra'!$R$17)</c:f>
            </c:multiLvlStrRef>
          </c:cat>
          <c:val>
            <c:numRef>
              <c:f>('4. Resultat Hyra'!$F$20,'4. Resultat Hyra'!$I$20,'4. Resultat Hyra'!$L$20,'4. Resultat Hyra'!$O$20,'4. Resultat Hyra'!$R$20)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BF2-4BAD-9415-88F91AF30942}"/>
            </c:ext>
          </c:extLst>
        </c:ser>
        <c:ser>
          <c:idx val="3"/>
          <c:order val="1"/>
          <c:tx>
            <c:strRef>
              <c:f>'4. Resultat Hyra'!$B$21</c:f>
              <c:strCache>
                <c:ptCount val="1"/>
                <c:pt idx="0">
                  <c:v>Driftkostnader</c:v>
                </c:pt>
              </c:strCache>
            </c:strRef>
          </c:tx>
          <c:spPr>
            <a:ln>
              <a:solidFill>
                <a:sysClr val="windowText" lastClr="000000"/>
              </a:solidFill>
            </a:ln>
          </c:spPr>
          <c:invertIfNegative val="0"/>
          <c:cat>
            <c:multiLvlStrRef>
              <c:f>('4. Resultat Hyra'!$F$17,'4. Resultat Hyra'!$I$17,'4. Resultat Hyra'!$L$17,'4. Resultat Hyra'!$O$17,'4. Resultat Hyra'!$R$17)</c:f>
            </c:multiLvlStrRef>
          </c:cat>
          <c:val>
            <c:numRef>
              <c:f>('4. Resultat Hyra'!$F$21,'4. Resultat Hyra'!$I$21,'4. Resultat Hyra'!$L$21,'4. Resultat Hyra'!$O$21,'4. Resultat Hyra'!$R$21)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0BF2-4BAD-9415-88F91AF30942}"/>
            </c:ext>
          </c:extLst>
        </c:ser>
        <c:ser>
          <c:idx val="1"/>
          <c:order val="2"/>
          <c:tx>
            <c:strRef>
              <c:f>'4. Resultat Hyra'!$B$22</c:f>
              <c:strCache>
                <c:ptCount val="1"/>
                <c:pt idx="0">
                  <c:v>Underhållskostnader</c:v>
                </c:pt>
              </c:strCache>
            </c:strRef>
          </c:tx>
          <c:spPr>
            <a:solidFill>
              <a:srgbClr val="89B241"/>
            </a:solidFill>
            <a:ln w="9525">
              <a:solidFill>
                <a:sysClr val="windowText" lastClr="000000"/>
              </a:solidFill>
            </a:ln>
          </c:spPr>
          <c:invertIfNegative val="0"/>
          <c:cat>
            <c:multiLvlStrRef>
              <c:f>('4. Resultat Hyra'!$F$17,'4. Resultat Hyra'!$I$17,'4. Resultat Hyra'!$L$17,'4. Resultat Hyra'!$O$17,'4. Resultat Hyra'!$R$17)</c:f>
            </c:multiLvlStrRef>
          </c:cat>
          <c:val>
            <c:numRef>
              <c:f>('4. Resultat Hyra'!$F$22,'4. Resultat Hyra'!$I$22,'4. Resultat Hyra'!$L$22,'4. Resultat Hyra'!$O$22,'4. Resultat Hyra'!$R$22)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0BF2-4BAD-9415-88F91AF30942}"/>
            </c:ext>
          </c:extLst>
        </c:ser>
        <c:ser>
          <c:idx val="2"/>
          <c:order val="3"/>
          <c:tx>
            <c:strRef>
              <c:f>'4. Resultat Hyra'!$B$23</c:f>
              <c:strCache>
                <c:ptCount val="1"/>
                <c:pt idx="0">
                  <c:v>Övriga kostnader</c:v>
                </c:pt>
              </c:strCache>
            </c:strRef>
          </c:tx>
          <c:spPr>
            <a:solidFill>
              <a:srgbClr val="008A2B"/>
            </a:solidFill>
            <a:ln>
              <a:solidFill>
                <a:sysClr val="windowText" lastClr="000000"/>
              </a:solidFill>
            </a:ln>
          </c:spPr>
          <c:invertIfNegative val="0"/>
          <c:cat>
            <c:multiLvlStrRef>
              <c:f>('4. Resultat Hyra'!$F$17,'4. Resultat Hyra'!$I$17,'4. Resultat Hyra'!$L$17,'4. Resultat Hyra'!$O$17,'4. Resultat Hyra'!$R$17)</c:f>
            </c:multiLvlStrRef>
          </c:cat>
          <c:val>
            <c:numRef>
              <c:f>('4. Resultat Hyra'!$F$23,'4. Resultat Hyra'!$I$23,'4. Resultat Hyra'!$L$23,'4. Resultat Hyra'!$O$23,'4. Resultat Hyra'!$R$23)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0BF2-4BAD-9415-88F91AF30942}"/>
            </c:ext>
          </c:extLst>
        </c:ser>
        <c:dLbls>
          <c:showLegendKey val="0"/>
          <c:showVal val="0"/>
          <c:showCatName val="0"/>
          <c:showSerName val="0"/>
          <c:showPercent val="0"/>
          <c:showBubbleSize val="0"/>
        </c:dLbls>
        <c:gapWidth val="55"/>
        <c:overlap val="100"/>
        <c:axId val="135315656"/>
        <c:axId val="135313696"/>
      </c:barChart>
      <c:catAx>
        <c:axId val="135315656"/>
        <c:scaling>
          <c:orientation val="minMax"/>
        </c:scaling>
        <c:delete val="0"/>
        <c:axPos val="b"/>
        <c:numFmt formatCode="General" sourceLinked="1"/>
        <c:majorTickMark val="none"/>
        <c:minorTickMark val="none"/>
        <c:tickLblPos val="nextTo"/>
        <c:crossAx val="135313696"/>
        <c:crosses val="autoZero"/>
        <c:auto val="1"/>
        <c:lblAlgn val="ctr"/>
        <c:lblOffset val="100"/>
        <c:noMultiLvlLbl val="0"/>
      </c:catAx>
      <c:valAx>
        <c:axId val="135313696"/>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135315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Energianvändning &amp; klimatpåverkan</a:t>
            </a:r>
          </a:p>
        </c:rich>
      </c:tx>
      <c:overlay val="0"/>
    </c:title>
    <c:autoTitleDeleted val="0"/>
    <c:plotArea>
      <c:layout/>
      <c:barChart>
        <c:barDir val="col"/>
        <c:grouping val="clustered"/>
        <c:varyColors val="0"/>
        <c:ser>
          <c:idx val="0"/>
          <c:order val="0"/>
          <c:tx>
            <c:strRef>
              <c:f>'4. Resultat Hyra'!$B$28</c:f>
              <c:strCache>
                <c:ptCount val="1"/>
                <c:pt idx="0">
                  <c:v>Energianvändning</c:v>
                </c:pt>
              </c:strCache>
            </c:strRef>
          </c:tx>
          <c:spPr>
            <a:solidFill>
              <a:srgbClr val="00636A"/>
            </a:solidFill>
            <a:ln>
              <a:solidFill>
                <a:sysClr val="windowText" lastClr="000000"/>
              </a:solidFill>
            </a:ln>
          </c:spPr>
          <c:invertIfNegative val="0"/>
          <c:cat>
            <c:multiLvlStrRef>
              <c:f>('4. Resultat Hyra'!$F$17,'4. Resultat Hyra'!$I$17,'4. Resultat Hyra'!$L$17,'4. Resultat Hyra'!$O$17,'4. Resultat Hyra'!$R$17)</c:f>
            </c:multiLvlStrRef>
          </c:cat>
          <c:val>
            <c:numRef>
              <c:f>('4. Resultat Hyra'!$F$28,'4. Resultat Hyra'!$I$28,'4. Resultat Hyra'!$L$28,'4. Resultat Hyra'!$O$28,'4. Resultat Hyra'!$R$28)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A03D-4E8C-959E-B8E31B578085}"/>
            </c:ext>
          </c:extLst>
        </c:ser>
        <c:ser>
          <c:idx val="1"/>
          <c:order val="1"/>
          <c:tx>
            <c:v>dummty</c:v>
          </c:tx>
          <c:invertIfNegative val="0"/>
          <c:cat>
            <c:multiLvlStrRef>
              <c:f>('4. Resultat Hyra'!$F$17,'4. Resultat Hyra'!$I$17,'4. Resultat Hyra'!$L$17,'4. Resultat Hyra'!$O$17,'4. Resultat Hyra'!$R$17)</c:f>
            </c:multiLvlStrRef>
          </c:cat>
          <c:val>
            <c:numRef>
              <c:f>('4. Resultat Hyra'!$F$31,'4. Resultat Hyra'!$G$31,'4. Resultat Hyra'!$H$31,'4. Resultat Hyra'!$I$31,'4. Resultat Hyra'!$J$31)</c:f>
              <c:numCache>
                <c:formatCode>General</c:formatCode>
                <c:ptCount val="5"/>
              </c:numCache>
            </c:numRef>
          </c:val>
          <c:extLst>
            <c:ext xmlns:c16="http://schemas.microsoft.com/office/drawing/2014/chart" uri="{C3380CC4-5D6E-409C-BE32-E72D297353CC}">
              <c16:uniqueId val="{00000001-A03D-4E8C-959E-B8E31B578085}"/>
            </c:ext>
          </c:extLst>
        </c:ser>
        <c:dLbls>
          <c:showLegendKey val="0"/>
          <c:showVal val="0"/>
          <c:showCatName val="0"/>
          <c:showSerName val="0"/>
          <c:showPercent val="0"/>
          <c:showBubbleSize val="0"/>
        </c:dLbls>
        <c:gapWidth val="150"/>
        <c:axId val="315463552"/>
        <c:axId val="315456496"/>
      </c:barChart>
      <c:barChart>
        <c:barDir val="col"/>
        <c:grouping val="clustered"/>
        <c:varyColors val="0"/>
        <c:ser>
          <c:idx val="2"/>
          <c:order val="2"/>
          <c:tx>
            <c:v>dummty</c:v>
          </c:tx>
          <c:invertIfNegative val="0"/>
          <c:val>
            <c:numRef>
              <c:f>('4. Resultat Hyra'!$F$57,'4. Resultat Hyra'!$G$57,'4. Resultat Hyra'!$H$57,'4. Resultat Hyra'!$I$57,'4. Resultat Hyra'!$J$57)</c:f>
              <c:numCache>
                <c:formatCode>General</c:formatCode>
                <c:ptCount val="5"/>
              </c:numCache>
            </c:numRef>
          </c:val>
          <c:extLst>
            <c:ext xmlns:c16="http://schemas.microsoft.com/office/drawing/2014/chart" uri="{C3380CC4-5D6E-409C-BE32-E72D297353CC}">
              <c16:uniqueId val="{00000002-A03D-4E8C-959E-B8E31B578085}"/>
            </c:ext>
          </c:extLst>
        </c:ser>
        <c:ser>
          <c:idx val="3"/>
          <c:order val="3"/>
          <c:tx>
            <c:strRef>
              <c:f>'4. Resultat Hyra'!$B$30</c:f>
              <c:strCache>
                <c:ptCount val="1"/>
                <c:pt idx="0">
                  <c:v>Klimatpåverkan</c:v>
                </c:pt>
              </c:strCache>
            </c:strRef>
          </c:tx>
          <c:spPr>
            <a:solidFill>
              <a:srgbClr val="E05B27"/>
            </a:solidFill>
            <a:ln>
              <a:solidFill>
                <a:sysClr val="windowText" lastClr="000000"/>
              </a:solidFill>
            </a:ln>
          </c:spPr>
          <c:invertIfNegative val="0"/>
          <c:val>
            <c:numRef>
              <c:f>('4. Resultat Hyra'!$F$30,'4. Resultat Hyra'!$I$30,'4. Resultat Hyra'!$L$30,'4. Resultat Hyra'!$O$30,'4. Resultat Hyra'!$R$30)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A03D-4E8C-959E-B8E31B578085}"/>
            </c:ext>
          </c:extLst>
        </c:ser>
        <c:dLbls>
          <c:showLegendKey val="0"/>
          <c:showVal val="0"/>
          <c:showCatName val="0"/>
          <c:showSerName val="0"/>
          <c:showPercent val="0"/>
          <c:showBubbleSize val="0"/>
        </c:dLbls>
        <c:gapWidth val="150"/>
        <c:axId val="315461984"/>
        <c:axId val="315459240"/>
      </c:barChart>
      <c:catAx>
        <c:axId val="315463552"/>
        <c:scaling>
          <c:orientation val="minMax"/>
        </c:scaling>
        <c:delete val="0"/>
        <c:axPos val="b"/>
        <c:numFmt formatCode="General" sourceLinked="1"/>
        <c:majorTickMark val="out"/>
        <c:minorTickMark val="none"/>
        <c:tickLblPos val="nextTo"/>
        <c:crossAx val="315456496"/>
        <c:crosses val="autoZero"/>
        <c:auto val="1"/>
        <c:lblAlgn val="ctr"/>
        <c:lblOffset val="100"/>
        <c:noMultiLvlLbl val="0"/>
      </c:catAx>
      <c:valAx>
        <c:axId val="315456496"/>
        <c:scaling>
          <c:orientation val="minMax"/>
          <c:min val="0"/>
        </c:scaling>
        <c:delete val="0"/>
        <c:axPos val="l"/>
        <c:majorGridlines/>
        <c:title>
          <c:tx>
            <c:strRef>
              <c:f>' 2. LCC Köp'!$H$36</c:f>
              <c:strCache>
                <c:ptCount val="1"/>
                <c:pt idx="0">
                  <c:v>kWh/m², år</c:v>
                </c:pt>
              </c:strCache>
            </c:strRef>
          </c:tx>
          <c:overlay val="0"/>
          <c:txPr>
            <a:bodyPr rot="-5400000" vert="horz"/>
            <a:lstStyle/>
            <a:p>
              <a:pPr>
                <a:defRPr/>
              </a:pPr>
              <a:endParaRPr lang="sv-SE"/>
            </a:p>
          </c:txPr>
        </c:title>
        <c:numFmt formatCode="#,##0" sourceLinked="1"/>
        <c:majorTickMark val="out"/>
        <c:minorTickMark val="none"/>
        <c:tickLblPos val="nextTo"/>
        <c:crossAx val="315463552"/>
        <c:crosses val="autoZero"/>
        <c:crossBetween val="between"/>
      </c:valAx>
      <c:valAx>
        <c:axId val="315459240"/>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315461984"/>
        <c:crosses val="max"/>
        <c:crossBetween val="between"/>
      </c:valAx>
      <c:catAx>
        <c:axId val="315461984"/>
        <c:scaling>
          <c:orientation val="minMax"/>
        </c:scaling>
        <c:delete val="1"/>
        <c:axPos val="b"/>
        <c:majorTickMark val="out"/>
        <c:minorTickMark val="none"/>
        <c:tickLblPos val="nextTo"/>
        <c:crossAx val="315459240"/>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Totala LCC-kostnader</a:t>
            </a:r>
          </a:p>
        </c:rich>
      </c:tx>
      <c:overlay val="0"/>
    </c:title>
    <c:autoTitleDeleted val="0"/>
    <c:plotArea>
      <c:layout/>
      <c:barChart>
        <c:barDir val="col"/>
        <c:grouping val="stacked"/>
        <c:varyColors val="0"/>
        <c:ser>
          <c:idx val="0"/>
          <c:order val="0"/>
          <c:tx>
            <c:strRef>
              <c:f>'4. Resultat Leasing'!$B$20</c:f>
              <c:strCache>
                <c:ptCount val="1"/>
                <c:pt idx="0">
                  <c:v>Investerings- och leasingkostnader</c:v>
                </c:pt>
              </c:strCache>
            </c:strRef>
          </c:tx>
          <c:spPr>
            <a:solidFill>
              <a:srgbClr val="6B2879"/>
            </a:solidFill>
            <a:ln>
              <a:solidFill>
                <a:sysClr val="windowText" lastClr="000000"/>
              </a:solidFill>
            </a:ln>
          </c:spPr>
          <c:invertIfNegative val="0"/>
          <c:cat>
            <c:multiLvlStrRef>
              <c:f>('4. Resultat Leasing'!$F$17,'4. Resultat Leasing'!$I$17,'4. Resultat Leasing'!$L$17,'4. Resultat Leasing'!$O$17,'4. Resultat Leasing'!$R$17)</c:f>
            </c:multiLvlStrRef>
          </c:cat>
          <c:val>
            <c:numRef>
              <c:f>('4. Resultat Leasing'!$F$20,'4. Resultat Leasing'!$I$20,'4. Resultat Leasing'!$L$20,'4. Resultat Leasing'!$O$20,'4. Resultat Leasing'!$R$20)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D08-44A3-ACC3-EA4D134DC5B9}"/>
            </c:ext>
          </c:extLst>
        </c:ser>
        <c:ser>
          <c:idx val="3"/>
          <c:order val="1"/>
          <c:tx>
            <c:strRef>
              <c:f>'4. Resultat Leasing'!$B$21</c:f>
              <c:strCache>
                <c:ptCount val="1"/>
                <c:pt idx="0">
                  <c:v>Driftkostnader</c:v>
                </c:pt>
              </c:strCache>
            </c:strRef>
          </c:tx>
          <c:spPr>
            <a:ln>
              <a:solidFill>
                <a:sysClr val="windowText" lastClr="000000"/>
              </a:solidFill>
            </a:ln>
          </c:spPr>
          <c:invertIfNegative val="0"/>
          <c:cat>
            <c:multiLvlStrRef>
              <c:f>('4. Resultat Leasing'!$F$17,'4. Resultat Leasing'!$I$17,'4. Resultat Leasing'!$L$17,'4. Resultat Leasing'!$O$17,'4. Resultat Leasing'!$R$17)</c:f>
            </c:multiLvlStrRef>
          </c:cat>
          <c:val>
            <c:numRef>
              <c:f>('4. Resultat Leasing'!$F$21,'4. Resultat Leasing'!$I$21,'4. Resultat Leasing'!$L$21,'4. Resultat Leasing'!$O$21,'4. Resultat Leasing'!$R$21)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BD08-44A3-ACC3-EA4D134DC5B9}"/>
            </c:ext>
          </c:extLst>
        </c:ser>
        <c:ser>
          <c:idx val="1"/>
          <c:order val="2"/>
          <c:tx>
            <c:strRef>
              <c:f>'4. Resultat Leasing'!$B$22</c:f>
              <c:strCache>
                <c:ptCount val="1"/>
                <c:pt idx="0">
                  <c:v>Underhållskostnader</c:v>
                </c:pt>
              </c:strCache>
            </c:strRef>
          </c:tx>
          <c:spPr>
            <a:solidFill>
              <a:srgbClr val="89B241"/>
            </a:solidFill>
            <a:ln w="9525">
              <a:solidFill>
                <a:sysClr val="windowText" lastClr="000000"/>
              </a:solidFill>
            </a:ln>
          </c:spPr>
          <c:invertIfNegative val="0"/>
          <c:cat>
            <c:multiLvlStrRef>
              <c:f>('4. Resultat Leasing'!$F$17,'4. Resultat Leasing'!$I$17,'4. Resultat Leasing'!$L$17,'4. Resultat Leasing'!$O$17,'4. Resultat Leasing'!$R$17)</c:f>
            </c:multiLvlStrRef>
          </c:cat>
          <c:val>
            <c:numRef>
              <c:f>('4. Resultat Leasing'!$F$22,'4. Resultat Leasing'!$I$22,'4. Resultat Leasing'!$L$22,'4. Resultat Leasing'!$O$22,'4. Resultat Leasing'!$R$22)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BD08-44A3-ACC3-EA4D134DC5B9}"/>
            </c:ext>
          </c:extLst>
        </c:ser>
        <c:ser>
          <c:idx val="2"/>
          <c:order val="3"/>
          <c:tx>
            <c:strRef>
              <c:f>'4. Resultat Leasing'!$B$23</c:f>
              <c:strCache>
                <c:ptCount val="1"/>
                <c:pt idx="0">
                  <c:v>Övriga kostnader</c:v>
                </c:pt>
              </c:strCache>
            </c:strRef>
          </c:tx>
          <c:spPr>
            <a:solidFill>
              <a:srgbClr val="008A2B"/>
            </a:solidFill>
            <a:ln>
              <a:solidFill>
                <a:sysClr val="windowText" lastClr="000000"/>
              </a:solidFill>
            </a:ln>
          </c:spPr>
          <c:invertIfNegative val="0"/>
          <c:cat>
            <c:multiLvlStrRef>
              <c:f>('4. Resultat Leasing'!$F$17,'4. Resultat Leasing'!$I$17,'4. Resultat Leasing'!$L$17,'4. Resultat Leasing'!$O$17,'4. Resultat Leasing'!$R$17)</c:f>
            </c:multiLvlStrRef>
          </c:cat>
          <c:val>
            <c:numRef>
              <c:f>('4. Resultat Leasing'!$F$23,'4. Resultat Leasing'!$I$23,'4. Resultat Leasing'!$L$23,'4. Resultat Leasing'!$O$23,'4. Resultat Leasing'!$R$23)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BD08-44A3-ACC3-EA4D134DC5B9}"/>
            </c:ext>
          </c:extLst>
        </c:ser>
        <c:dLbls>
          <c:showLegendKey val="0"/>
          <c:showVal val="0"/>
          <c:showCatName val="0"/>
          <c:showSerName val="0"/>
          <c:showPercent val="0"/>
          <c:showBubbleSize val="0"/>
        </c:dLbls>
        <c:gapWidth val="55"/>
        <c:overlap val="100"/>
        <c:axId val="135315656"/>
        <c:axId val="135313696"/>
      </c:barChart>
      <c:catAx>
        <c:axId val="135315656"/>
        <c:scaling>
          <c:orientation val="minMax"/>
        </c:scaling>
        <c:delete val="0"/>
        <c:axPos val="b"/>
        <c:numFmt formatCode="General" sourceLinked="1"/>
        <c:majorTickMark val="none"/>
        <c:minorTickMark val="none"/>
        <c:tickLblPos val="nextTo"/>
        <c:crossAx val="135313696"/>
        <c:crosses val="autoZero"/>
        <c:auto val="1"/>
        <c:lblAlgn val="ctr"/>
        <c:lblOffset val="100"/>
        <c:noMultiLvlLbl val="0"/>
      </c:catAx>
      <c:valAx>
        <c:axId val="135313696"/>
        <c:scaling>
          <c:orientation val="minMax"/>
        </c:scaling>
        <c:delete val="0"/>
        <c:axPos val="l"/>
        <c:majorGridlines/>
        <c:title>
          <c:tx>
            <c:rich>
              <a:bodyPr rot="-5400000" vert="horz"/>
              <a:lstStyle/>
              <a:p>
                <a:pPr>
                  <a:defRPr/>
                </a:pPr>
                <a:r>
                  <a:rPr lang="sv-SE"/>
                  <a:t>Kronor</a:t>
                </a:r>
              </a:p>
            </c:rich>
          </c:tx>
          <c:overlay val="0"/>
        </c:title>
        <c:numFmt formatCode="#,##0" sourceLinked="1"/>
        <c:majorTickMark val="none"/>
        <c:minorTickMark val="none"/>
        <c:tickLblPos val="nextTo"/>
        <c:crossAx val="1353156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sv-SE"/>
              <a:t>Energianvändning &amp; klimatpåverkan</a:t>
            </a:r>
          </a:p>
        </c:rich>
      </c:tx>
      <c:overlay val="0"/>
    </c:title>
    <c:autoTitleDeleted val="0"/>
    <c:plotArea>
      <c:layout/>
      <c:barChart>
        <c:barDir val="col"/>
        <c:grouping val="clustered"/>
        <c:varyColors val="0"/>
        <c:ser>
          <c:idx val="0"/>
          <c:order val="0"/>
          <c:tx>
            <c:strRef>
              <c:f>'4. Resultat Leasing'!$B$28</c:f>
              <c:strCache>
                <c:ptCount val="1"/>
                <c:pt idx="0">
                  <c:v>Energianvändning</c:v>
                </c:pt>
              </c:strCache>
            </c:strRef>
          </c:tx>
          <c:spPr>
            <a:solidFill>
              <a:srgbClr val="00636A"/>
            </a:solidFill>
            <a:ln>
              <a:solidFill>
                <a:sysClr val="windowText" lastClr="000000"/>
              </a:solidFill>
            </a:ln>
          </c:spPr>
          <c:invertIfNegative val="0"/>
          <c:cat>
            <c:multiLvlStrRef>
              <c:f>('4. Resultat Leasing'!$F$17,'4. Resultat Leasing'!$I$17,'4. Resultat Leasing'!$L$17,'4. Resultat Leasing'!$O$17,'4. Resultat Leasing'!$R$17)</c:f>
            </c:multiLvlStrRef>
          </c:cat>
          <c:val>
            <c:numRef>
              <c:f>('4. Resultat Leasing'!$F$28,'4. Resultat Leasing'!$I$28,'4. Resultat Leasing'!$L$28,'4. Resultat Leasing'!$O$28,'4. Resultat Leasing'!$R$28)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B64-48EB-86FF-1F4F3EDB3B0B}"/>
            </c:ext>
          </c:extLst>
        </c:ser>
        <c:ser>
          <c:idx val="1"/>
          <c:order val="1"/>
          <c:tx>
            <c:v>dummty</c:v>
          </c:tx>
          <c:invertIfNegative val="0"/>
          <c:cat>
            <c:multiLvlStrRef>
              <c:f>('4. Resultat Leasing'!$F$17,'4. Resultat Leasing'!$I$17,'4. Resultat Leasing'!$L$17,'4. Resultat Leasing'!$O$17,'4. Resultat Leasing'!$R$17)</c:f>
            </c:multiLvlStrRef>
          </c:cat>
          <c:val>
            <c:numRef>
              <c:f>('4. Resultat Leasing'!$F$31,'4. Resultat Leasing'!$G$31,'4. Resultat Leasing'!$H$31,'4. Resultat Leasing'!$I$31,'4. Resultat Leasing'!$J$31)</c:f>
              <c:numCache>
                <c:formatCode>General</c:formatCode>
                <c:ptCount val="5"/>
              </c:numCache>
            </c:numRef>
          </c:val>
          <c:extLst>
            <c:ext xmlns:c16="http://schemas.microsoft.com/office/drawing/2014/chart" uri="{C3380CC4-5D6E-409C-BE32-E72D297353CC}">
              <c16:uniqueId val="{00000001-2B64-48EB-86FF-1F4F3EDB3B0B}"/>
            </c:ext>
          </c:extLst>
        </c:ser>
        <c:dLbls>
          <c:showLegendKey val="0"/>
          <c:showVal val="0"/>
          <c:showCatName val="0"/>
          <c:showSerName val="0"/>
          <c:showPercent val="0"/>
          <c:showBubbleSize val="0"/>
        </c:dLbls>
        <c:gapWidth val="150"/>
        <c:axId val="315463552"/>
        <c:axId val="315456496"/>
      </c:barChart>
      <c:barChart>
        <c:barDir val="col"/>
        <c:grouping val="clustered"/>
        <c:varyColors val="0"/>
        <c:ser>
          <c:idx val="2"/>
          <c:order val="2"/>
          <c:tx>
            <c:v>dummty</c:v>
          </c:tx>
          <c:invertIfNegative val="0"/>
          <c:val>
            <c:numRef>
              <c:f>('4. Resultat Leasing'!$F$57,'4. Resultat Leasing'!$G$57,'4. Resultat Leasing'!$H$57,'4. Resultat Leasing'!$I$57,'4. Resultat Leasing'!$J$57)</c:f>
              <c:numCache>
                <c:formatCode>General</c:formatCode>
                <c:ptCount val="5"/>
              </c:numCache>
            </c:numRef>
          </c:val>
          <c:extLst>
            <c:ext xmlns:c16="http://schemas.microsoft.com/office/drawing/2014/chart" uri="{C3380CC4-5D6E-409C-BE32-E72D297353CC}">
              <c16:uniqueId val="{00000002-2B64-48EB-86FF-1F4F3EDB3B0B}"/>
            </c:ext>
          </c:extLst>
        </c:ser>
        <c:ser>
          <c:idx val="3"/>
          <c:order val="3"/>
          <c:tx>
            <c:strRef>
              <c:f>'4. Resultat Leasing'!$B$30</c:f>
              <c:strCache>
                <c:ptCount val="1"/>
                <c:pt idx="0">
                  <c:v>Klimatpåverkan</c:v>
                </c:pt>
              </c:strCache>
            </c:strRef>
          </c:tx>
          <c:spPr>
            <a:solidFill>
              <a:srgbClr val="E05B27"/>
            </a:solidFill>
            <a:ln>
              <a:solidFill>
                <a:sysClr val="windowText" lastClr="000000"/>
              </a:solidFill>
            </a:ln>
          </c:spPr>
          <c:invertIfNegative val="0"/>
          <c:val>
            <c:numRef>
              <c:f>('4. Resultat Leasing'!$F$30,'4. Resultat Leasing'!$I$30,'4. Resultat Leasing'!$L$30,'4. Resultat Leasing'!$O$30,'4. Resultat Leasing'!$R$30)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2B64-48EB-86FF-1F4F3EDB3B0B}"/>
            </c:ext>
          </c:extLst>
        </c:ser>
        <c:dLbls>
          <c:showLegendKey val="0"/>
          <c:showVal val="0"/>
          <c:showCatName val="0"/>
          <c:showSerName val="0"/>
          <c:showPercent val="0"/>
          <c:showBubbleSize val="0"/>
        </c:dLbls>
        <c:gapWidth val="150"/>
        <c:axId val="315461984"/>
        <c:axId val="315459240"/>
      </c:barChart>
      <c:catAx>
        <c:axId val="315463552"/>
        <c:scaling>
          <c:orientation val="minMax"/>
        </c:scaling>
        <c:delete val="0"/>
        <c:axPos val="b"/>
        <c:numFmt formatCode="General" sourceLinked="1"/>
        <c:majorTickMark val="out"/>
        <c:minorTickMark val="none"/>
        <c:tickLblPos val="nextTo"/>
        <c:crossAx val="315456496"/>
        <c:crosses val="autoZero"/>
        <c:auto val="1"/>
        <c:lblAlgn val="ctr"/>
        <c:lblOffset val="100"/>
        <c:noMultiLvlLbl val="0"/>
      </c:catAx>
      <c:valAx>
        <c:axId val="315456496"/>
        <c:scaling>
          <c:orientation val="minMax"/>
          <c:min val="0"/>
        </c:scaling>
        <c:delete val="0"/>
        <c:axPos val="l"/>
        <c:majorGridlines/>
        <c:title>
          <c:tx>
            <c:strRef>
              <c:f>' 2. LCC Köp'!$H$36</c:f>
              <c:strCache>
                <c:ptCount val="1"/>
                <c:pt idx="0">
                  <c:v>kWh/m², år</c:v>
                </c:pt>
              </c:strCache>
            </c:strRef>
          </c:tx>
          <c:overlay val="0"/>
          <c:txPr>
            <a:bodyPr rot="-5400000" vert="horz"/>
            <a:lstStyle/>
            <a:p>
              <a:pPr>
                <a:defRPr/>
              </a:pPr>
              <a:endParaRPr lang="sv-SE"/>
            </a:p>
          </c:txPr>
        </c:title>
        <c:numFmt formatCode="#,##0" sourceLinked="1"/>
        <c:majorTickMark val="out"/>
        <c:minorTickMark val="none"/>
        <c:tickLblPos val="nextTo"/>
        <c:crossAx val="315463552"/>
        <c:crosses val="autoZero"/>
        <c:crossBetween val="between"/>
      </c:valAx>
      <c:valAx>
        <c:axId val="315459240"/>
        <c:scaling>
          <c:orientation val="minMax"/>
          <c:min val="0"/>
        </c:scaling>
        <c:delete val="0"/>
        <c:axPos val="r"/>
        <c:title>
          <c:tx>
            <c:rich>
              <a:bodyPr rot="-5400000" vert="horz"/>
              <a:lstStyle/>
              <a:p>
                <a:pPr>
                  <a:defRPr/>
                </a:pPr>
                <a:r>
                  <a:rPr lang="sv-SE"/>
                  <a:t>kgC02/år</a:t>
                </a:r>
              </a:p>
            </c:rich>
          </c:tx>
          <c:overlay val="0"/>
        </c:title>
        <c:numFmt formatCode="General" sourceLinked="1"/>
        <c:majorTickMark val="out"/>
        <c:minorTickMark val="none"/>
        <c:tickLblPos val="nextTo"/>
        <c:crossAx val="315461984"/>
        <c:crosses val="max"/>
        <c:crossBetween val="between"/>
      </c:valAx>
      <c:catAx>
        <c:axId val="315461984"/>
        <c:scaling>
          <c:orientation val="minMax"/>
        </c:scaling>
        <c:delete val="1"/>
        <c:axPos val="b"/>
        <c:majorTickMark val="out"/>
        <c:minorTickMark val="none"/>
        <c:tickLblPos val="nextTo"/>
        <c:crossAx val="315459240"/>
        <c:crosses val="autoZero"/>
        <c:auto val="1"/>
        <c:lblAlgn val="ctr"/>
        <c:lblOffset val="100"/>
        <c:noMultiLvlLbl val="0"/>
      </c:catAx>
    </c:plotArea>
    <c:legend>
      <c:legendPos val="b"/>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130002</xdr:colOff>
      <xdr:row>0</xdr:row>
      <xdr:rowOff>66675</xdr:rowOff>
    </xdr:from>
    <xdr:to>
      <xdr:col>5</xdr:col>
      <xdr:colOff>482971</xdr:colOff>
      <xdr:row>4</xdr:row>
      <xdr:rowOff>58271</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691977" y="66675"/>
          <a:ext cx="2562769" cy="916156"/>
        </a:xfrm>
        <a:prstGeom prst="rect">
          <a:avLst/>
        </a:prstGeom>
      </xdr:spPr>
    </xdr:pic>
    <xdr:clientData/>
  </xdr:twoCellAnchor>
  <xdr:twoCellAnchor editAs="oneCell">
    <xdr:from>
      <xdr:col>7</xdr:col>
      <xdr:colOff>96805</xdr:colOff>
      <xdr:row>6</xdr:row>
      <xdr:rowOff>1880</xdr:rowOff>
    </xdr:from>
    <xdr:to>
      <xdr:col>22</xdr:col>
      <xdr:colOff>382407</xdr:colOff>
      <xdr:row>17</xdr:row>
      <xdr:rowOff>58092</xdr:rowOff>
    </xdr:to>
    <xdr:pic>
      <xdr:nvPicPr>
        <xdr:cNvPr id="40" name="Bildobjekt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805" y="1647696"/>
          <a:ext cx="8794603" cy="23826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615777</xdr:colOff>
      <xdr:row>0</xdr:row>
      <xdr:rowOff>0</xdr:rowOff>
    </xdr:from>
    <xdr:to>
      <xdr:col>2</xdr:col>
      <xdr:colOff>2212288</xdr:colOff>
      <xdr:row>4</xdr:row>
      <xdr:rowOff>5385</xdr:rowOff>
    </xdr:to>
    <xdr:pic>
      <xdr:nvPicPr>
        <xdr:cNvPr id="24" name="Bildobjekt 4">
          <a:extLst>
            <a:ext uri="{FF2B5EF4-FFF2-40B4-BE49-F238E27FC236}">
              <a16:creationId xmlns:a16="http://schemas.microsoft.com/office/drawing/2014/main" id="{3621589A-E0F8-C641-A06D-925E1B7D3E78}"/>
            </a:ext>
          </a:extLst>
        </xdr:cNvPr>
        <xdr:cNvPicPr>
          <a:picLocks noChangeAspect="1"/>
        </xdr:cNvPicPr>
      </xdr:nvPicPr>
      <xdr:blipFill>
        <a:blip xmlns:r="http://schemas.openxmlformats.org/officeDocument/2006/relationships" r:embed="rId1"/>
        <a:stretch>
          <a:fillRect/>
        </a:stretch>
      </xdr:blipFill>
      <xdr:spPr>
        <a:xfrm>
          <a:off x="615777" y="0"/>
          <a:ext cx="2866511" cy="10213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7</xdr:row>
      <xdr:rowOff>171450</xdr:rowOff>
    </xdr:from>
    <xdr:to>
      <xdr:col>9</xdr:col>
      <xdr:colOff>161925</xdr:colOff>
      <xdr:row>23</xdr:row>
      <xdr:rowOff>85725</xdr:rowOff>
    </xdr:to>
    <xdr:sp macro="" textlink="">
      <xdr:nvSpPr>
        <xdr:cNvPr id="2" name="Rektangel 1">
          <a:extLst>
            <a:ext uri="{FF2B5EF4-FFF2-40B4-BE49-F238E27FC236}">
              <a16:creationId xmlns:a16="http://schemas.microsoft.com/office/drawing/2014/main" id="{00000000-0008-0000-0100-000002000000}"/>
            </a:ext>
          </a:extLst>
        </xdr:cNvPr>
        <xdr:cNvSpPr/>
      </xdr:nvSpPr>
      <xdr:spPr bwMode="auto">
        <a:xfrm>
          <a:off x="295275" y="1771650"/>
          <a:ext cx="5838825" cy="276225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1</xdr:col>
      <xdr:colOff>158577</xdr:colOff>
      <xdr:row>0</xdr:row>
      <xdr:rowOff>47625</xdr:rowOff>
    </xdr:from>
    <xdr:to>
      <xdr:col>3</xdr:col>
      <xdr:colOff>175843</xdr:colOff>
      <xdr:row>4</xdr:row>
      <xdr:rowOff>59360</xdr:rowOff>
    </xdr:to>
    <xdr:pic>
      <xdr:nvPicPr>
        <xdr:cNvPr id="5" name="Bildobjekt 4">
          <a:extLst>
            <a:ext uri="{FF2B5EF4-FFF2-40B4-BE49-F238E27FC236}">
              <a16:creationId xmlns:a16="http://schemas.microsoft.com/office/drawing/2014/main" id="{C55059BC-114F-384F-AC3B-682840A68EB3}"/>
            </a:ext>
          </a:extLst>
        </xdr:cNvPr>
        <xdr:cNvPicPr>
          <a:picLocks noChangeAspect="1"/>
        </xdr:cNvPicPr>
      </xdr:nvPicPr>
      <xdr:blipFill>
        <a:blip xmlns:r="http://schemas.openxmlformats.org/officeDocument/2006/relationships" r:embed="rId1"/>
        <a:stretch>
          <a:fillRect/>
        </a:stretch>
      </xdr:blipFill>
      <xdr:spPr>
        <a:xfrm>
          <a:off x="720552" y="47625"/>
          <a:ext cx="2596636" cy="919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295275</xdr:colOff>
      <xdr:row>7</xdr:row>
      <xdr:rowOff>171450</xdr:rowOff>
    </xdr:from>
    <xdr:to>
      <xdr:col>9</xdr:col>
      <xdr:colOff>161925</xdr:colOff>
      <xdr:row>23</xdr:row>
      <xdr:rowOff>85725</xdr:rowOff>
    </xdr:to>
    <xdr:sp macro="" textlink="">
      <xdr:nvSpPr>
        <xdr:cNvPr id="2" name="Rektangel 1">
          <a:extLst>
            <a:ext uri="{FF2B5EF4-FFF2-40B4-BE49-F238E27FC236}">
              <a16:creationId xmlns:a16="http://schemas.microsoft.com/office/drawing/2014/main" id="{00000000-0008-0000-0200-000002000000}"/>
            </a:ext>
          </a:extLst>
        </xdr:cNvPr>
        <xdr:cNvSpPr/>
      </xdr:nvSpPr>
      <xdr:spPr bwMode="auto">
        <a:xfrm>
          <a:off x="866775" y="2053590"/>
          <a:ext cx="8378190" cy="311467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1</xdr:col>
      <xdr:colOff>34752</xdr:colOff>
      <xdr:row>0</xdr:row>
      <xdr:rowOff>57150</xdr:rowOff>
    </xdr:from>
    <xdr:to>
      <xdr:col>3</xdr:col>
      <xdr:colOff>40588</xdr:colOff>
      <xdr:row>4</xdr:row>
      <xdr:rowOff>58725</xdr:rowOff>
    </xdr:to>
    <xdr:pic>
      <xdr:nvPicPr>
        <xdr:cNvPr id="5" name="Bildobjekt 4">
          <a:extLst>
            <a:ext uri="{FF2B5EF4-FFF2-40B4-BE49-F238E27FC236}">
              <a16:creationId xmlns:a16="http://schemas.microsoft.com/office/drawing/2014/main" id="{8ACD4A51-B836-8E4D-AF59-2E8A78282062}"/>
            </a:ext>
          </a:extLst>
        </xdr:cNvPr>
        <xdr:cNvPicPr>
          <a:picLocks noChangeAspect="1"/>
        </xdr:cNvPicPr>
      </xdr:nvPicPr>
      <xdr:blipFill>
        <a:blip xmlns:r="http://schemas.openxmlformats.org/officeDocument/2006/relationships" r:embed="rId1"/>
        <a:stretch>
          <a:fillRect/>
        </a:stretch>
      </xdr:blipFill>
      <xdr:spPr>
        <a:xfrm>
          <a:off x="596727" y="57150"/>
          <a:ext cx="2596636" cy="919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295275</xdr:colOff>
      <xdr:row>7</xdr:row>
      <xdr:rowOff>171450</xdr:rowOff>
    </xdr:from>
    <xdr:to>
      <xdr:col>9</xdr:col>
      <xdr:colOff>161925</xdr:colOff>
      <xdr:row>23</xdr:row>
      <xdr:rowOff>85725</xdr:rowOff>
    </xdr:to>
    <xdr:sp macro="" textlink="">
      <xdr:nvSpPr>
        <xdr:cNvPr id="2" name="Rektangel 1">
          <a:extLst>
            <a:ext uri="{FF2B5EF4-FFF2-40B4-BE49-F238E27FC236}">
              <a16:creationId xmlns:a16="http://schemas.microsoft.com/office/drawing/2014/main" id="{00000000-0008-0000-0300-000002000000}"/>
            </a:ext>
          </a:extLst>
        </xdr:cNvPr>
        <xdr:cNvSpPr/>
      </xdr:nvSpPr>
      <xdr:spPr bwMode="auto">
        <a:xfrm>
          <a:off x="866775" y="2053590"/>
          <a:ext cx="8378190" cy="311467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sv-SE" sz="1100"/>
        </a:p>
      </xdr:txBody>
    </xdr:sp>
    <xdr:clientData/>
  </xdr:twoCellAnchor>
  <xdr:twoCellAnchor editAs="oneCell">
    <xdr:from>
      <xdr:col>0</xdr:col>
      <xdr:colOff>615777</xdr:colOff>
      <xdr:row>0</xdr:row>
      <xdr:rowOff>0</xdr:rowOff>
    </xdr:from>
    <xdr:to>
      <xdr:col>3</xdr:col>
      <xdr:colOff>2488</xdr:colOff>
      <xdr:row>4</xdr:row>
      <xdr:rowOff>47295</xdr:rowOff>
    </xdr:to>
    <xdr:pic>
      <xdr:nvPicPr>
        <xdr:cNvPr id="4" name="Bildobjekt 4">
          <a:extLst>
            <a:ext uri="{FF2B5EF4-FFF2-40B4-BE49-F238E27FC236}">
              <a16:creationId xmlns:a16="http://schemas.microsoft.com/office/drawing/2014/main" id="{08653297-5103-CB41-85BA-88A41701DA2E}"/>
            </a:ext>
          </a:extLst>
        </xdr:cNvPr>
        <xdr:cNvPicPr>
          <a:picLocks noChangeAspect="1"/>
        </xdr:cNvPicPr>
      </xdr:nvPicPr>
      <xdr:blipFill>
        <a:blip xmlns:r="http://schemas.openxmlformats.org/officeDocument/2006/relationships" r:embed="rId1"/>
        <a:stretch>
          <a:fillRect/>
        </a:stretch>
      </xdr:blipFill>
      <xdr:spPr>
        <a:xfrm>
          <a:off x="615777" y="0"/>
          <a:ext cx="2866511" cy="1021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615777</xdr:colOff>
      <xdr:row>0</xdr:row>
      <xdr:rowOff>0</xdr:rowOff>
    </xdr:from>
    <xdr:to>
      <xdr:col>2</xdr:col>
      <xdr:colOff>2212288</xdr:colOff>
      <xdr:row>4</xdr:row>
      <xdr:rowOff>20625</xdr:rowOff>
    </xdr:to>
    <xdr:pic>
      <xdr:nvPicPr>
        <xdr:cNvPr id="3" name="Bildobjekt 4">
          <a:extLst>
            <a:ext uri="{FF2B5EF4-FFF2-40B4-BE49-F238E27FC236}">
              <a16:creationId xmlns:a16="http://schemas.microsoft.com/office/drawing/2014/main" id="{B64F3F17-5FEA-6C41-A414-CEA87CE5CAF2}"/>
            </a:ext>
          </a:extLst>
        </xdr:cNvPr>
        <xdr:cNvPicPr>
          <a:picLocks noChangeAspect="1"/>
        </xdr:cNvPicPr>
      </xdr:nvPicPr>
      <xdr:blipFill>
        <a:blip xmlns:r="http://schemas.openxmlformats.org/officeDocument/2006/relationships" r:embed="rId1"/>
        <a:stretch>
          <a:fillRect/>
        </a:stretch>
      </xdr:blipFill>
      <xdr:spPr>
        <a:xfrm>
          <a:off x="615777" y="0"/>
          <a:ext cx="2866511" cy="1021385"/>
        </a:xfrm>
        <a:prstGeom prst="rect">
          <a:avLst/>
        </a:prstGeom>
      </xdr:spPr>
    </xdr:pic>
    <xdr:clientData/>
  </xdr:twoCellAnchor>
  <xdr:twoCellAnchor editAs="oneCell">
    <xdr:from>
      <xdr:col>1</xdr:col>
      <xdr:colOff>18877</xdr:colOff>
      <xdr:row>0</xdr:row>
      <xdr:rowOff>0</xdr:rowOff>
    </xdr:from>
    <xdr:to>
      <xdr:col>2</xdr:col>
      <xdr:colOff>2235148</xdr:colOff>
      <xdr:row>4</xdr:row>
      <xdr:rowOff>21895</xdr:rowOff>
    </xdr:to>
    <xdr:pic>
      <xdr:nvPicPr>
        <xdr:cNvPr id="4" name="Bildobjekt 4">
          <a:extLst>
            <a:ext uri="{FF2B5EF4-FFF2-40B4-BE49-F238E27FC236}">
              <a16:creationId xmlns:a16="http://schemas.microsoft.com/office/drawing/2014/main" id="{3A0E7912-A1C9-1347-8970-7E0EA54A5729}"/>
            </a:ext>
          </a:extLst>
        </xdr:cNvPr>
        <xdr:cNvPicPr>
          <a:picLocks noChangeAspect="1"/>
        </xdr:cNvPicPr>
      </xdr:nvPicPr>
      <xdr:blipFill>
        <a:blip xmlns:r="http://schemas.openxmlformats.org/officeDocument/2006/relationships" r:embed="rId1"/>
        <a:stretch>
          <a:fillRect/>
        </a:stretch>
      </xdr:blipFill>
      <xdr:spPr>
        <a:xfrm>
          <a:off x="603077" y="0"/>
          <a:ext cx="2796661" cy="9388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95810</xdr:colOff>
      <xdr:row>31</xdr:row>
      <xdr:rowOff>58830</xdr:rowOff>
    </xdr:from>
    <xdr:to>
      <xdr:col>19</xdr:col>
      <xdr:colOff>247649</xdr:colOff>
      <xdr:row>56</xdr:row>
      <xdr:rowOff>28575</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56</xdr:row>
      <xdr:rowOff>95250</xdr:rowOff>
    </xdr:from>
    <xdr:to>
      <xdr:col>19</xdr:col>
      <xdr:colOff>257175</xdr:colOff>
      <xdr:row>81</xdr:row>
      <xdr:rowOff>25212</xdr:rowOff>
    </xdr:to>
    <xdr:graphicFrame macro="">
      <xdr:nvGraphicFramePr>
        <xdr:cNvPr id="4" name="Diagra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615777</xdr:colOff>
      <xdr:row>0</xdr:row>
      <xdr:rowOff>0</xdr:rowOff>
    </xdr:from>
    <xdr:to>
      <xdr:col>5</xdr:col>
      <xdr:colOff>59638</xdr:colOff>
      <xdr:row>4</xdr:row>
      <xdr:rowOff>46025</xdr:rowOff>
    </xdr:to>
    <xdr:pic>
      <xdr:nvPicPr>
        <xdr:cNvPr id="5" name="Bildobjekt 4">
          <a:extLst>
            <a:ext uri="{FF2B5EF4-FFF2-40B4-BE49-F238E27FC236}">
              <a16:creationId xmlns:a16="http://schemas.microsoft.com/office/drawing/2014/main" id="{96ED1D11-387A-6040-8C6A-E8381B199578}"/>
            </a:ext>
          </a:extLst>
        </xdr:cNvPr>
        <xdr:cNvPicPr>
          <a:picLocks noChangeAspect="1"/>
        </xdr:cNvPicPr>
      </xdr:nvPicPr>
      <xdr:blipFill>
        <a:blip xmlns:r="http://schemas.openxmlformats.org/officeDocument/2006/relationships" r:embed="rId3"/>
        <a:stretch>
          <a:fillRect/>
        </a:stretch>
      </xdr:blipFill>
      <xdr:spPr>
        <a:xfrm>
          <a:off x="615777" y="0"/>
          <a:ext cx="2866511" cy="1021385"/>
        </a:xfrm>
        <a:prstGeom prst="rect">
          <a:avLst/>
        </a:prstGeom>
      </xdr:spPr>
    </xdr:pic>
    <xdr:clientData/>
  </xdr:twoCellAnchor>
  <xdr:twoCellAnchor editAs="oneCell">
    <xdr:from>
      <xdr:col>0</xdr:col>
      <xdr:colOff>615777</xdr:colOff>
      <xdr:row>0</xdr:row>
      <xdr:rowOff>0</xdr:rowOff>
    </xdr:from>
    <xdr:to>
      <xdr:col>5</xdr:col>
      <xdr:colOff>59638</xdr:colOff>
      <xdr:row>4</xdr:row>
      <xdr:rowOff>7925</xdr:rowOff>
    </xdr:to>
    <xdr:pic>
      <xdr:nvPicPr>
        <xdr:cNvPr id="6" name="Bildobjekt 4">
          <a:extLst>
            <a:ext uri="{FF2B5EF4-FFF2-40B4-BE49-F238E27FC236}">
              <a16:creationId xmlns:a16="http://schemas.microsoft.com/office/drawing/2014/main" id="{6FE9EEC4-A660-D74E-8C04-E341C26D3952}"/>
            </a:ext>
          </a:extLst>
        </xdr:cNvPr>
        <xdr:cNvPicPr>
          <a:picLocks noChangeAspect="1"/>
        </xdr:cNvPicPr>
      </xdr:nvPicPr>
      <xdr:blipFill>
        <a:blip xmlns:r="http://schemas.openxmlformats.org/officeDocument/2006/relationships" r:embed="rId3"/>
        <a:stretch>
          <a:fillRect/>
        </a:stretch>
      </xdr:blipFill>
      <xdr:spPr>
        <a:xfrm>
          <a:off x="615777" y="0"/>
          <a:ext cx="2866511" cy="1021385"/>
        </a:xfrm>
        <a:prstGeom prst="rect">
          <a:avLst/>
        </a:prstGeom>
      </xdr:spPr>
    </xdr:pic>
    <xdr:clientData/>
  </xdr:twoCellAnchor>
  <xdr:twoCellAnchor editAs="oneCell">
    <xdr:from>
      <xdr:col>0</xdr:col>
      <xdr:colOff>615777</xdr:colOff>
      <xdr:row>0</xdr:row>
      <xdr:rowOff>0</xdr:rowOff>
    </xdr:from>
    <xdr:to>
      <xdr:col>5</xdr:col>
      <xdr:colOff>59638</xdr:colOff>
      <xdr:row>4</xdr:row>
      <xdr:rowOff>25705</xdr:rowOff>
    </xdr:to>
    <xdr:pic>
      <xdr:nvPicPr>
        <xdr:cNvPr id="7" name="Bildobjekt 4">
          <a:extLst>
            <a:ext uri="{FF2B5EF4-FFF2-40B4-BE49-F238E27FC236}">
              <a16:creationId xmlns:a16="http://schemas.microsoft.com/office/drawing/2014/main" id="{39317D7A-20CD-1243-9702-1435220E237D}"/>
            </a:ext>
          </a:extLst>
        </xdr:cNvPr>
        <xdr:cNvPicPr>
          <a:picLocks noChangeAspect="1"/>
        </xdr:cNvPicPr>
      </xdr:nvPicPr>
      <xdr:blipFill>
        <a:blip xmlns:r="http://schemas.openxmlformats.org/officeDocument/2006/relationships" r:embed="rId3"/>
        <a:stretch>
          <a:fillRect/>
        </a:stretch>
      </xdr:blipFill>
      <xdr:spPr>
        <a:xfrm>
          <a:off x="615777" y="0"/>
          <a:ext cx="2866511" cy="10340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95810</xdr:colOff>
      <xdr:row>31</xdr:row>
      <xdr:rowOff>58830</xdr:rowOff>
    </xdr:from>
    <xdr:to>
      <xdr:col>19</xdr:col>
      <xdr:colOff>247649</xdr:colOff>
      <xdr:row>56</xdr:row>
      <xdr:rowOff>28575</xdr:rowOff>
    </xdr:to>
    <xdr:graphicFrame macro="">
      <xdr:nvGraphicFramePr>
        <xdr:cNvPr id="3" name="Diagram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56</xdr:row>
      <xdr:rowOff>95250</xdr:rowOff>
    </xdr:from>
    <xdr:to>
      <xdr:col>19</xdr:col>
      <xdr:colOff>257175</xdr:colOff>
      <xdr:row>81</xdr:row>
      <xdr:rowOff>25212</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615777</xdr:colOff>
      <xdr:row>0</xdr:row>
      <xdr:rowOff>0</xdr:rowOff>
    </xdr:from>
    <xdr:to>
      <xdr:col>5</xdr:col>
      <xdr:colOff>97738</xdr:colOff>
      <xdr:row>4</xdr:row>
      <xdr:rowOff>46025</xdr:rowOff>
    </xdr:to>
    <xdr:pic>
      <xdr:nvPicPr>
        <xdr:cNvPr id="5" name="Bildobjekt 4">
          <a:extLst>
            <a:ext uri="{FF2B5EF4-FFF2-40B4-BE49-F238E27FC236}">
              <a16:creationId xmlns:a16="http://schemas.microsoft.com/office/drawing/2014/main" id="{89AF5785-AA8C-5546-A6A9-F32882A4194D}"/>
            </a:ext>
          </a:extLst>
        </xdr:cNvPr>
        <xdr:cNvPicPr>
          <a:picLocks noChangeAspect="1"/>
        </xdr:cNvPicPr>
      </xdr:nvPicPr>
      <xdr:blipFill>
        <a:blip xmlns:r="http://schemas.openxmlformats.org/officeDocument/2006/relationships" r:embed="rId3"/>
        <a:stretch>
          <a:fillRect/>
        </a:stretch>
      </xdr:blipFill>
      <xdr:spPr>
        <a:xfrm>
          <a:off x="615777" y="0"/>
          <a:ext cx="2866511" cy="10213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95810</xdr:colOff>
      <xdr:row>31</xdr:row>
      <xdr:rowOff>58830</xdr:rowOff>
    </xdr:from>
    <xdr:to>
      <xdr:col>19</xdr:col>
      <xdr:colOff>247649</xdr:colOff>
      <xdr:row>56</xdr:row>
      <xdr:rowOff>28575</xdr:rowOff>
    </xdr:to>
    <xdr:graphicFrame macro="">
      <xdr:nvGraphicFramePr>
        <xdr:cNvPr id="3" name="Diagra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56</xdr:row>
      <xdr:rowOff>95250</xdr:rowOff>
    </xdr:from>
    <xdr:to>
      <xdr:col>19</xdr:col>
      <xdr:colOff>257175</xdr:colOff>
      <xdr:row>81</xdr:row>
      <xdr:rowOff>25212</xdr:rowOff>
    </xdr:to>
    <xdr:graphicFrame macro="">
      <xdr:nvGraphicFramePr>
        <xdr:cNvPr id="4" name="Diagram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615777</xdr:colOff>
      <xdr:row>0</xdr:row>
      <xdr:rowOff>0</xdr:rowOff>
    </xdr:from>
    <xdr:to>
      <xdr:col>5</xdr:col>
      <xdr:colOff>2488</xdr:colOff>
      <xdr:row>4</xdr:row>
      <xdr:rowOff>46025</xdr:rowOff>
    </xdr:to>
    <xdr:pic>
      <xdr:nvPicPr>
        <xdr:cNvPr id="5" name="Bildobjekt 4">
          <a:extLst>
            <a:ext uri="{FF2B5EF4-FFF2-40B4-BE49-F238E27FC236}">
              <a16:creationId xmlns:a16="http://schemas.microsoft.com/office/drawing/2014/main" id="{7D26E11E-B470-6D40-A3FA-D860E4C902E3}"/>
            </a:ext>
          </a:extLst>
        </xdr:cNvPr>
        <xdr:cNvPicPr>
          <a:picLocks noChangeAspect="1"/>
        </xdr:cNvPicPr>
      </xdr:nvPicPr>
      <xdr:blipFill>
        <a:blip xmlns:r="http://schemas.openxmlformats.org/officeDocument/2006/relationships" r:embed="rId3"/>
        <a:stretch>
          <a:fillRect/>
        </a:stretch>
      </xdr:blipFill>
      <xdr:spPr>
        <a:xfrm>
          <a:off x="615777" y="0"/>
          <a:ext cx="2866511" cy="10213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615777</xdr:colOff>
      <xdr:row>0</xdr:row>
      <xdr:rowOff>0</xdr:rowOff>
    </xdr:from>
    <xdr:to>
      <xdr:col>5</xdr:col>
      <xdr:colOff>405925</xdr:colOff>
      <xdr:row>4</xdr:row>
      <xdr:rowOff>24435</xdr:rowOff>
    </xdr:to>
    <xdr:pic>
      <xdr:nvPicPr>
        <xdr:cNvPr id="5" name="Bildobjekt 4">
          <a:extLst>
            <a:ext uri="{FF2B5EF4-FFF2-40B4-BE49-F238E27FC236}">
              <a16:creationId xmlns:a16="http://schemas.microsoft.com/office/drawing/2014/main" id="{9C389726-3236-C640-924D-87665C0F8CB3}"/>
            </a:ext>
          </a:extLst>
        </xdr:cNvPr>
        <xdr:cNvPicPr>
          <a:picLocks noChangeAspect="1"/>
        </xdr:cNvPicPr>
      </xdr:nvPicPr>
      <xdr:blipFill>
        <a:blip xmlns:r="http://schemas.openxmlformats.org/officeDocument/2006/relationships" r:embed="rId1"/>
        <a:stretch>
          <a:fillRect/>
        </a:stretch>
      </xdr:blipFill>
      <xdr:spPr>
        <a:xfrm>
          <a:off x="615777" y="0"/>
          <a:ext cx="2866511" cy="1021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pphandlingsmyndigheten-my.sharepoint.com/umlog01/Gemensam/Users/ysv102/Documents/LCC/IMPLEMENTERING%20LCC-KALKYLER%202016/LCC-kalkyl%20inomhusbelysning%20201601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Översikt"/>
      <sheetName val="2. LCC-kalkyl"/>
      <sheetName val="TEMP"/>
      <sheetName val="3. Instruktioner"/>
      <sheetName val="4. Reduktionsfaktorer"/>
      <sheetName val="5. Omvandlingsfaktorer"/>
      <sheetName val="6. Resultat"/>
      <sheetName val="7. Svarsformulär"/>
    </sheetNames>
    <sheetDataSet>
      <sheetData sheetId="0" refreshError="1"/>
      <sheetData sheetId="1">
        <row r="201">
          <cell r="I201" t="str">
            <v>Ingen</v>
          </cell>
        </row>
        <row r="202">
          <cell r="I202" t="str">
            <v>Manuell</v>
          </cell>
        </row>
        <row r="203">
          <cell r="I203" t="str">
            <v>Närvaro/frånvaro</v>
          </cell>
        </row>
        <row r="204">
          <cell r="I204" t="str">
            <v>Dagsljus</v>
          </cell>
        </row>
        <row r="205">
          <cell r="I205" t="str">
            <v>Manuell + Närvaro/frånvaro</v>
          </cell>
        </row>
        <row r="206">
          <cell r="I206" t="str">
            <v>Manuell + Dagsljus</v>
          </cell>
        </row>
        <row r="207">
          <cell r="I207" t="str">
            <v>Närvaro/frånvaro + Dagsljus</v>
          </cell>
        </row>
        <row r="208">
          <cell r="I208" t="str">
            <v>Manuell + Närvaro/frånvaro + Dagsljus</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pphandlingsmyndigheten.se/om-hallbar-upphandling/ekonomiskt-hallbar-upphandling/lcc-for-langsiktigt-hallbara-inko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TargetMode="External"/><Relationship Id="rId3" Type="http://schemas.openxmlformats.org/officeDocument/2006/relationships/hyperlink" Target="https://www.energiforetagen.se/statistik/fjarrvarmestatistik/miljovardering-av-fjarrvarme/" TargetMode="External"/><Relationship Id="rId7" Type="http://schemas.openxmlformats.org/officeDocument/2006/relationships/hyperlink" Target="https://klimatdatabasen.boverket.se/detaljer/2/6000000008" TargetMode="External"/><Relationship Id="rId12" Type="http://schemas.openxmlformats.org/officeDocument/2006/relationships/drawing" Target="../drawings/drawing9.xml"/><Relationship Id="rId2" Type="http://schemas.openxmlformats.org/officeDocument/2006/relationships/hyperlink" Target="https://www.energiforetagen.se/statistik/fjarrvarmestatistik/miljovardering-av-fjarrvarme/" TargetMode="External"/><Relationship Id="rId1" Type="http://schemas.openxmlformats.org/officeDocument/2006/relationships/hyperlink" Target="https://klimatdatabasen.boverket.se/detaljer/2/6000000014" TargetMode="External"/><Relationship Id="rId6" Type="http://schemas.openxmlformats.org/officeDocument/2006/relationships/hyperlink" Target="https://naturvardsverket.diva-portal.org/smash/get/diva2:1540012/FULLTEXT01.pdf" TargetMode="External"/><Relationship Id="rId11" Type="http://schemas.openxmlformats.org/officeDocument/2006/relationships/printerSettings" Target="../printerSettings/printerSettings9.bin"/><Relationship Id="rId5" Type="http://schemas.openxmlformats.org/officeDocument/2006/relationships/hyperlink" Target="https://www.energiforetagen.se/statistik/fjarrvarmestatistik/miljovardering-av-fjarrvarme/" TargetMode="External"/><Relationship Id="rId10" Type="http://schemas.openxmlformats.org/officeDocument/2006/relationships/hyperlink" Target="https://www.ivl.se/vart-erbjudande/vara-omraden/hallbart-samhallsbyggande/anvisningar-lca-berakning-byggprojekt.html" TargetMode="External"/><Relationship Id="rId4" Type="http://schemas.openxmlformats.org/officeDocument/2006/relationships/hyperlink" Target="https://www.energiforetagen.se/statistik/fjarrvarmestatistik/miljovardering-av-fjarrvarme/" TargetMode="External"/><Relationship Id="rId9" Type="http://schemas.openxmlformats.org/officeDocument/2006/relationships/hyperlink" Target="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6B2879"/>
  </sheetPr>
  <dimension ref="A1:X362"/>
  <sheetViews>
    <sheetView zoomScale="90" zoomScaleNormal="90" workbookViewId="0">
      <selection activeCell="N26" sqref="N26"/>
    </sheetView>
  </sheetViews>
  <sheetFormatPr defaultColWidth="9.109375" defaultRowHeight="13.8" x14ac:dyDescent="0.3"/>
  <cols>
    <col min="1" max="1" width="8.44140625" style="106" customWidth="1"/>
    <col min="2" max="5" width="8.33203125" style="106" customWidth="1"/>
    <col min="6" max="6" width="8.44140625" style="106" customWidth="1"/>
    <col min="7" max="7" width="8.44140625" style="96" customWidth="1"/>
    <col min="8" max="15" width="8.44140625" style="106" customWidth="1"/>
    <col min="16" max="16" width="0.33203125" style="106" customWidth="1"/>
    <col min="17" max="17" width="8.44140625" style="106" hidden="1" customWidth="1"/>
    <col min="18" max="19" width="8.44140625" style="106" customWidth="1"/>
    <col min="20" max="16384" width="9.109375" style="106"/>
  </cols>
  <sheetData>
    <row r="1" spans="1:7" s="96" customFormat="1" x14ac:dyDescent="0.3">
      <c r="A1" s="269" t="s">
        <v>286</v>
      </c>
    </row>
    <row r="2" spans="1:7" s="96" customFormat="1" ht="33.6" x14ac:dyDescent="0.65">
      <c r="G2" s="52" t="s">
        <v>224</v>
      </c>
    </row>
    <row r="3" spans="1:7" s="96" customFormat="1" x14ac:dyDescent="0.3">
      <c r="G3" s="96" t="s">
        <v>316</v>
      </c>
    </row>
    <row r="4" spans="1:7" s="96" customFormat="1" x14ac:dyDescent="0.3">
      <c r="G4" s="96" t="s">
        <v>292</v>
      </c>
    </row>
    <row r="5" spans="1:7" s="96" customFormat="1" x14ac:dyDescent="0.3"/>
    <row r="6" spans="1:7" s="220" customFormat="1" ht="35.1" customHeight="1" x14ac:dyDescent="0.45">
      <c r="B6" s="221"/>
      <c r="C6" s="219"/>
      <c r="D6" s="219"/>
      <c r="E6" s="222"/>
      <c r="F6" s="222"/>
      <c r="G6" s="222"/>
    </row>
    <row r="7" spans="1:7" s="96" customFormat="1" x14ac:dyDescent="0.3"/>
    <row r="8" spans="1:7" s="96" customFormat="1" x14ac:dyDescent="0.3"/>
    <row r="9" spans="1:7" s="96" customFormat="1" ht="23.4" x14ac:dyDescent="0.45">
      <c r="B9" s="289" t="s">
        <v>288</v>
      </c>
      <c r="C9" s="289"/>
      <c r="D9" s="289"/>
      <c r="E9" s="289"/>
    </row>
    <row r="10" spans="1:7" s="96" customFormat="1" x14ac:dyDescent="0.3">
      <c r="G10" s="271"/>
    </row>
    <row r="11" spans="1:7" s="96" customFormat="1" ht="14.1" customHeight="1" x14ac:dyDescent="0.3">
      <c r="B11" s="290" t="s">
        <v>72</v>
      </c>
      <c r="C11" s="291"/>
      <c r="D11" s="291"/>
      <c r="E11" s="291"/>
      <c r="G11" s="271"/>
    </row>
    <row r="12" spans="1:7" s="96" customFormat="1" x14ac:dyDescent="0.3">
      <c r="B12" s="291"/>
      <c r="C12" s="291"/>
      <c r="D12" s="291"/>
      <c r="E12" s="291"/>
      <c r="G12" s="271"/>
    </row>
    <row r="13" spans="1:7" s="96" customFormat="1" x14ac:dyDescent="0.3">
      <c r="B13" s="291"/>
      <c r="C13" s="291"/>
      <c r="D13" s="291"/>
      <c r="E13" s="291"/>
      <c r="G13" s="271"/>
    </row>
    <row r="14" spans="1:7" s="96" customFormat="1" ht="23.4" x14ac:dyDescent="0.45">
      <c r="B14" s="370" t="s">
        <v>289</v>
      </c>
      <c r="C14" s="370"/>
      <c r="D14" s="370"/>
      <c r="E14" s="370"/>
      <c r="G14" s="271"/>
    </row>
    <row r="15" spans="1:7" s="96" customFormat="1" x14ac:dyDescent="0.3">
      <c r="B15" s="371"/>
      <c r="C15" s="87"/>
      <c r="D15" s="87"/>
      <c r="E15" s="87"/>
      <c r="G15" s="271"/>
    </row>
    <row r="16" spans="1:7" s="96" customFormat="1" x14ac:dyDescent="0.3">
      <c r="B16" s="372" t="s">
        <v>290</v>
      </c>
      <c r="C16" s="372"/>
      <c r="D16" s="372"/>
      <c r="E16" s="372"/>
      <c r="G16" s="271"/>
    </row>
    <row r="17" spans="2:22" s="96" customFormat="1" x14ac:dyDescent="0.3">
      <c r="B17" s="372"/>
      <c r="C17" s="372"/>
      <c r="D17" s="372"/>
      <c r="E17" s="372"/>
      <c r="G17" s="271"/>
    </row>
    <row r="18" spans="2:22" s="96" customFormat="1" x14ac:dyDescent="0.3">
      <c r="B18" s="87"/>
      <c r="C18" s="87"/>
      <c r="D18" s="87"/>
      <c r="E18" s="87"/>
      <c r="G18" s="271"/>
    </row>
    <row r="19" spans="2:22" s="96" customFormat="1" ht="12.75" customHeight="1" x14ac:dyDescent="0.3">
      <c r="B19" s="373" t="s">
        <v>317</v>
      </c>
      <c r="C19" s="373"/>
      <c r="D19" s="373"/>
      <c r="E19" s="373"/>
      <c r="G19" s="271"/>
    </row>
    <row r="20" spans="2:22" s="96" customFormat="1" ht="18" x14ac:dyDescent="0.3">
      <c r="B20" s="373"/>
      <c r="C20" s="373"/>
      <c r="D20" s="373"/>
      <c r="E20" s="373"/>
      <c r="G20" s="271"/>
      <c r="H20" s="98"/>
      <c r="R20" s="97"/>
      <c r="S20" s="97"/>
    </row>
    <row r="21" spans="2:22" s="96" customFormat="1" ht="18" x14ac:dyDescent="0.3">
      <c r="B21" s="373"/>
      <c r="C21" s="373"/>
      <c r="D21" s="373"/>
      <c r="E21" s="373"/>
      <c r="G21" s="271"/>
      <c r="H21" s="282" t="s">
        <v>79</v>
      </c>
      <c r="I21" s="282"/>
      <c r="R21" s="97"/>
      <c r="S21" s="97"/>
    </row>
    <row r="22" spans="2:22" s="96" customFormat="1" ht="8.25" customHeight="1" x14ac:dyDescent="0.3">
      <c r="B22" s="373"/>
      <c r="C22" s="373"/>
      <c r="D22" s="373"/>
      <c r="E22" s="373"/>
      <c r="G22" s="271"/>
      <c r="H22" s="280"/>
      <c r="I22" s="280"/>
      <c r="J22" s="280"/>
      <c r="K22" s="280"/>
      <c r="L22" s="280"/>
      <c r="M22" s="280"/>
      <c r="N22" s="280"/>
      <c r="O22" s="280"/>
      <c r="P22" s="280"/>
      <c r="Q22" s="280"/>
      <c r="R22" s="280"/>
      <c r="S22" s="280"/>
      <c r="T22" s="280"/>
    </row>
    <row r="23" spans="2:22" s="96" customFormat="1" ht="73.8" customHeight="1" x14ac:dyDescent="0.3">
      <c r="B23" s="373"/>
      <c r="C23" s="373"/>
      <c r="D23" s="373"/>
      <c r="E23" s="373"/>
      <c r="G23" s="271"/>
      <c r="H23" s="284" t="s">
        <v>314</v>
      </c>
      <c r="I23" s="284"/>
      <c r="J23" s="284"/>
      <c r="K23" s="284"/>
      <c r="L23" s="284"/>
      <c r="M23" s="284"/>
      <c r="N23" s="284"/>
      <c r="O23" s="284"/>
      <c r="P23" s="284"/>
      <c r="Q23" s="284"/>
      <c r="R23" s="284"/>
      <c r="S23" s="284"/>
      <c r="T23" s="284"/>
      <c r="U23" s="284"/>
      <c r="V23" s="284"/>
    </row>
    <row r="24" spans="2:22" s="96" customFormat="1" ht="15.6" customHeight="1" x14ac:dyDescent="0.3">
      <c r="B24" s="373"/>
      <c r="C24" s="373"/>
      <c r="D24" s="373"/>
      <c r="E24" s="373"/>
      <c r="G24" s="271"/>
      <c r="H24" s="275" t="s">
        <v>291</v>
      </c>
      <c r="I24" s="105"/>
      <c r="J24" s="105"/>
      <c r="K24" s="105"/>
      <c r="L24" s="105"/>
      <c r="M24" s="105"/>
      <c r="N24" s="105"/>
      <c r="O24" s="105"/>
      <c r="P24" s="105"/>
      <c r="Q24" s="105"/>
      <c r="R24" s="105"/>
      <c r="S24" s="105"/>
      <c r="T24" s="105"/>
      <c r="U24" s="105"/>
    </row>
    <row r="25" spans="2:22" s="96" customFormat="1" ht="12.6" customHeight="1" x14ac:dyDescent="0.3">
      <c r="B25" s="373"/>
      <c r="C25" s="373"/>
      <c r="D25" s="373"/>
      <c r="E25" s="373"/>
      <c r="G25" s="271"/>
    </row>
    <row r="26" spans="2:22" s="96" customFormat="1" ht="21" customHeight="1" x14ac:dyDescent="0.3">
      <c r="B26" s="373"/>
      <c r="C26" s="373"/>
      <c r="D26" s="373"/>
      <c r="E26" s="373"/>
      <c r="G26" s="271"/>
      <c r="H26" s="285" t="s">
        <v>70</v>
      </c>
      <c r="I26" s="285"/>
      <c r="J26" s="285"/>
      <c r="K26" s="285"/>
      <c r="L26" s="285"/>
      <c r="M26" s="285"/>
    </row>
    <row r="27" spans="2:22" s="96" customFormat="1" ht="282.60000000000002" customHeight="1" x14ac:dyDescent="0.3">
      <c r="B27" s="373" t="s">
        <v>319</v>
      </c>
      <c r="C27" s="373"/>
      <c r="D27" s="373"/>
      <c r="E27" s="373"/>
      <c r="G27" s="271"/>
      <c r="H27" s="286" t="s">
        <v>315</v>
      </c>
      <c r="I27" s="286"/>
      <c r="J27" s="286"/>
      <c r="K27" s="286"/>
      <c r="L27" s="286"/>
      <c r="M27" s="286"/>
      <c r="N27" s="286"/>
      <c r="O27" s="286"/>
      <c r="P27" s="286"/>
      <c r="Q27" s="286"/>
      <c r="R27" s="286"/>
      <c r="S27" s="286"/>
      <c r="T27" s="286"/>
      <c r="U27" s="286"/>
      <c r="V27" s="286"/>
    </row>
    <row r="28" spans="2:22" s="96" customFormat="1" ht="6" customHeight="1" x14ac:dyDescent="0.3">
      <c r="G28" s="271"/>
    </row>
    <row r="29" spans="2:22" s="96" customFormat="1" ht="24" customHeight="1" x14ac:dyDescent="0.3">
      <c r="G29" s="271"/>
      <c r="H29" s="285" t="s">
        <v>71</v>
      </c>
      <c r="I29" s="285"/>
      <c r="J29" s="285"/>
      <c r="K29" s="285"/>
      <c r="L29" s="285"/>
      <c r="M29" s="285"/>
    </row>
    <row r="30" spans="2:22" s="96" customFormat="1" ht="6" customHeight="1" x14ac:dyDescent="0.3">
      <c r="G30" s="271"/>
      <c r="J30" s="99"/>
    </row>
    <row r="31" spans="2:22" s="96" customFormat="1" ht="340.8" customHeight="1" x14ac:dyDescent="0.3">
      <c r="G31" s="271"/>
      <c r="H31" s="286" t="s">
        <v>318</v>
      </c>
      <c r="I31" s="286"/>
      <c r="J31" s="286"/>
      <c r="K31" s="286"/>
      <c r="L31" s="286"/>
      <c r="M31" s="286"/>
      <c r="N31" s="286"/>
      <c r="O31" s="286"/>
      <c r="P31" s="286"/>
      <c r="Q31" s="286"/>
      <c r="R31" s="286"/>
      <c r="S31" s="286"/>
      <c r="T31" s="286"/>
      <c r="U31" s="286"/>
      <c r="V31" s="286"/>
    </row>
    <row r="32" spans="2:22" s="96" customFormat="1" ht="17.100000000000001" customHeight="1" x14ac:dyDescent="0.3">
      <c r="G32" s="271"/>
      <c r="H32" s="285" t="s">
        <v>8</v>
      </c>
      <c r="I32" s="285"/>
      <c r="J32" s="285"/>
    </row>
    <row r="33" spans="2:23" s="96" customFormat="1" ht="44.1" customHeight="1" x14ac:dyDescent="0.3">
      <c r="G33" s="271"/>
      <c r="H33" s="284" t="s">
        <v>100</v>
      </c>
      <c r="I33" s="284"/>
      <c r="J33" s="284"/>
      <c r="K33" s="284"/>
      <c r="L33" s="284"/>
      <c r="M33" s="284"/>
      <c r="N33" s="284"/>
      <c r="O33" s="284"/>
      <c r="P33" s="284"/>
      <c r="Q33" s="284"/>
      <c r="R33" s="284"/>
      <c r="S33" s="284"/>
      <c r="T33" s="284"/>
      <c r="U33" s="284"/>
      <c r="V33" s="284"/>
      <c r="W33" s="284"/>
    </row>
    <row r="34" spans="2:23" s="96" customFormat="1" x14ac:dyDescent="0.3">
      <c r="G34" s="271"/>
    </row>
    <row r="35" spans="2:23" s="96" customFormat="1" ht="15" customHeight="1" x14ac:dyDescent="0.3">
      <c r="H35" s="100"/>
    </row>
    <row r="36" spans="2:23" s="96" customFormat="1" x14ac:dyDescent="0.3"/>
    <row r="37" spans="2:23" s="96" customFormat="1" x14ac:dyDescent="0.3"/>
    <row r="38" spans="2:23" s="96" customFormat="1" x14ac:dyDescent="0.3"/>
    <row r="39" spans="2:23" s="96" customFormat="1" x14ac:dyDescent="0.3"/>
    <row r="40" spans="2:23" s="96" customFormat="1" x14ac:dyDescent="0.3"/>
    <row r="41" spans="2:23" s="96" customFormat="1" x14ac:dyDescent="0.3"/>
    <row r="42" spans="2:23" s="96" customFormat="1" x14ac:dyDescent="0.3"/>
    <row r="43" spans="2:23" s="96" customFormat="1" x14ac:dyDescent="0.3"/>
    <row r="44" spans="2:23" s="96" customFormat="1" x14ac:dyDescent="0.3">
      <c r="B44" s="281"/>
      <c r="C44" s="281"/>
      <c r="D44" s="281"/>
      <c r="E44" s="281"/>
      <c r="F44" s="281"/>
      <c r="G44" s="281"/>
      <c r="H44" s="281"/>
      <c r="I44" s="281"/>
      <c r="J44" s="281"/>
      <c r="K44" s="281"/>
      <c r="L44" s="281"/>
      <c r="M44" s="281"/>
      <c r="N44" s="281"/>
      <c r="O44" s="281"/>
      <c r="P44" s="281"/>
      <c r="Q44" s="281"/>
    </row>
    <row r="45" spans="2:23" s="96" customFormat="1" x14ac:dyDescent="0.3"/>
    <row r="46" spans="2:23" s="96" customFormat="1" x14ac:dyDescent="0.3">
      <c r="B46" s="280"/>
      <c r="C46" s="280"/>
      <c r="D46" s="280"/>
      <c r="E46" s="280"/>
      <c r="F46" s="280"/>
      <c r="G46" s="280"/>
      <c r="H46" s="280"/>
      <c r="I46" s="280"/>
      <c r="J46" s="280"/>
      <c r="K46" s="280"/>
      <c r="L46" s="280"/>
      <c r="M46" s="280"/>
      <c r="N46" s="280"/>
      <c r="O46" s="280"/>
      <c r="P46" s="280"/>
      <c r="Q46" s="280"/>
      <c r="R46" s="280"/>
    </row>
    <row r="47" spans="2:23" s="96" customFormat="1" ht="12.75" customHeight="1" x14ac:dyDescent="0.3">
      <c r="B47" s="284"/>
      <c r="C47" s="284"/>
      <c r="D47" s="284"/>
      <c r="E47" s="284"/>
      <c r="F47" s="284"/>
      <c r="G47" s="284"/>
      <c r="H47" s="284"/>
      <c r="I47" s="284"/>
      <c r="J47" s="284"/>
      <c r="K47" s="284"/>
      <c r="L47" s="284"/>
      <c r="M47" s="284"/>
      <c r="N47" s="284"/>
      <c r="O47" s="284"/>
      <c r="P47" s="284"/>
      <c r="Q47" s="284"/>
      <c r="R47" s="284"/>
    </row>
    <row r="48" spans="2:23" s="96" customFormat="1" ht="12.75" customHeight="1" x14ac:dyDescent="0.3">
      <c r="B48" s="284"/>
      <c r="C48" s="284"/>
      <c r="D48" s="284"/>
      <c r="E48" s="284"/>
      <c r="F48" s="284"/>
      <c r="G48" s="284"/>
      <c r="H48" s="284"/>
      <c r="I48" s="284"/>
      <c r="J48" s="284"/>
      <c r="K48" s="284"/>
      <c r="L48" s="284"/>
      <c r="M48" s="284"/>
      <c r="N48" s="284"/>
      <c r="O48" s="284"/>
      <c r="P48" s="284"/>
      <c r="Q48" s="284"/>
      <c r="R48" s="284"/>
    </row>
    <row r="71" spans="3:15" s="96" customFormat="1" ht="36.75" customHeight="1" x14ac:dyDescent="0.3">
      <c r="C71" s="285"/>
      <c r="D71" s="285"/>
      <c r="E71" s="285"/>
      <c r="F71" s="285"/>
      <c r="G71" s="285"/>
      <c r="H71" s="285"/>
      <c r="I71" s="285"/>
      <c r="M71" s="97"/>
      <c r="N71" s="97"/>
    </row>
    <row r="72" spans="3:15" s="96" customFormat="1" ht="11.25" customHeight="1" x14ac:dyDescent="0.3">
      <c r="C72" s="287"/>
      <c r="D72" s="287"/>
      <c r="E72" s="287"/>
      <c r="F72" s="287"/>
      <c r="G72" s="287"/>
      <c r="H72" s="287"/>
      <c r="I72" s="287"/>
      <c r="J72" s="287"/>
      <c r="K72" s="287"/>
      <c r="L72" s="287"/>
      <c r="M72" s="287"/>
      <c r="N72" s="287"/>
      <c r="O72" s="287"/>
    </row>
    <row r="73" spans="3:15" s="96" customFormat="1" x14ac:dyDescent="0.3">
      <c r="C73" s="280"/>
      <c r="D73" s="280"/>
      <c r="E73" s="280"/>
      <c r="F73" s="280"/>
      <c r="G73" s="280"/>
      <c r="H73" s="280"/>
      <c r="I73" s="280"/>
      <c r="J73" s="280"/>
      <c r="K73" s="280"/>
      <c r="L73" s="280"/>
      <c r="M73" s="280"/>
      <c r="N73" s="280"/>
      <c r="O73" s="280"/>
    </row>
    <row r="74" spans="3:15" s="96" customFormat="1" x14ac:dyDescent="0.3"/>
    <row r="75" spans="3:15" s="96" customFormat="1" x14ac:dyDescent="0.3"/>
    <row r="76" spans="3:15" s="96" customFormat="1" x14ac:dyDescent="0.3">
      <c r="C76" s="101"/>
    </row>
    <row r="77" spans="3:15" s="96" customFormat="1" x14ac:dyDescent="0.3">
      <c r="C77" s="101"/>
    </row>
    <row r="78" spans="3:15" s="96" customFormat="1" ht="62.25" customHeight="1" x14ac:dyDescent="0.3">
      <c r="C78" s="287"/>
      <c r="D78" s="287"/>
      <c r="E78" s="287"/>
      <c r="F78" s="287"/>
      <c r="G78" s="287"/>
      <c r="H78" s="287"/>
      <c r="I78" s="287"/>
      <c r="J78" s="287"/>
      <c r="K78" s="287"/>
      <c r="L78" s="287"/>
      <c r="M78" s="287"/>
      <c r="N78" s="287"/>
      <c r="O78" s="287"/>
    </row>
    <row r="79" spans="3:15" s="96" customFormat="1" ht="38.25" customHeight="1" x14ac:dyDescent="0.3">
      <c r="C79" s="280"/>
      <c r="D79" s="280"/>
      <c r="E79" s="280"/>
      <c r="F79" s="280"/>
      <c r="G79" s="280"/>
      <c r="H79" s="280"/>
      <c r="I79" s="280"/>
      <c r="J79" s="280"/>
      <c r="K79" s="280"/>
      <c r="L79" s="280"/>
      <c r="M79" s="280"/>
      <c r="N79" s="280"/>
      <c r="O79" s="280"/>
    </row>
    <row r="90" spans="8:20" s="96" customFormat="1" x14ac:dyDescent="0.3">
      <c r="H90" s="280"/>
      <c r="I90" s="280"/>
      <c r="J90" s="280"/>
      <c r="K90" s="280"/>
      <c r="L90" s="280"/>
      <c r="M90" s="280"/>
      <c r="N90" s="280"/>
      <c r="O90" s="280"/>
      <c r="P90" s="280"/>
      <c r="Q90" s="280"/>
      <c r="R90" s="280"/>
      <c r="S90" s="280"/>
      <c r="T90" s="280"/>
    </row>
    <row r="91" spans="8:20" s="96" customFormat="1" x14ac:dyDescent="0.3"/>
    <row r="92" spans="8:20" s="96" customFormat="1" x14ac:dyDescent="0.3"/>
    <row r="93" spans="8:20" s="96" customFormat="1" ht="14.25" customHeight="1" x14ac:dyDescent="0.3">
      <c r="H93" s="102"/>
    </row>
    <row r="94" spans="8:20" s="96" customFormat="1" ht="34.5" customHeight="1" x14ac:dyDescent="0.3"/>
    <row r="95" spans="8:20" s="103" customFormat="1" ht="43.5" customHeight="1" x14ac:dyDescent="0.25">
      <c r="H95" s="280"/>
      <c r="I95" s="280"/>
      <c r="J95" s="280"/>
      <c r="K95" s="280"/>
      <c r="L95" s="280"/>
      <c r="M95" s="280"/>
      <c r="N95" s="280"/>
      <c r="O95" s="280"/>
      <c r="P95" s="280"/>
      <c r="Q95" s="280"/>
      <c r="R95" s="280"/>
      <c r="S95" s="280"/>
      <c r="T95" s="280"/>
    </row>
    <row r="96" spans="8:20" s="96" customFormat="1" ht="18" x14ac:dyDescent="0.3">
      <c r="H96" s="285"/>
      <c r="I96" s="285"/>
      <c r="J96" s="285"/>
      <c r="K96" s="285"/>
      <c r="L96" s="285"/>
      <c r="M96" s="285"/>
    </row>
    <row r="97" spans="8:24" s="96" customFormat="1" x14ac:dyDescent="0.3"/>
    <row r="98" spans="8:24" s="96" customFormat="1" x14ac:dyDescent="0.3">
      <c r="H98" s="284"/>
      <c r="I98" s="284"/>
      <c r="J98" s="284"/>
      <c r="K98" s="284"/>
      <c r="L98" s="284"/>
      <c r="M98" s="284"/>
      <c r="N98" s="284"/>
      <c r="O98" s="284"/>
      <c r="P98" s="284"/>
      <c r="Q98" s="284"/>
      <c r="R98" s="284"/>
      <c r="S98" s="284"/>
      <c r="T98" s="284"/>
      <c r="U98" s="284"/>
    </row>
    <row r="99" spans="8:24" s="96" customFormat="1" ht="18" x14ac:dyDescent="0.3">
      <c r="H99" s="285"/>
      <c r="I99" s="285"/>
      <c r="J99" s="285"/>
    </row>
    <row r="100" spans="8:24" s="96" customFormat="1" x14ac:dyDescent="0.3">
      <c r="H100" s="284"/>
      <c r="I100" s="284"/>
      <c r="J100" s="284"/>
      <c r="K100" s="284"/>
      <c r="L100" s="284"/>
      <c r="M100" s="284"/>
      <c r="N100" s="284"/>
      <c r="O100" s="284"/>
      <c r="P100" s="284"/>
      <c r="Q100" s="284"/>
      <c r="R100" s="284"/>
      <c r="S100" s="284"/>
      <c r="T100" s="284"/>
      <c r="U100" s="284"/>
      <c r="V100" s="284"/>
      <c r="W100" s="284"/>
    </row>
    <row r="101" spans="8:24" s="96" customFormat="1" x14ac:dyDescent="0.3"/>
    <row r="102" spans="8:24" s="96" customFormat="1" x14ac:dyDescent="0.3"/>
    <row r="103" spans="8:24" s="96" customFormat="1" x14ac:dyDescent="0.3"/>
    <row r="104" spans="8:24" s="96" customFormat="1" x14ac:dyDescent="0.3">
      <c r="H104" s="281"/>
      <c r="I104" s="281"/>
      <c r="J104" s="281"/>
      <c r="K104" s="281"/>
      <c r="L104" s="281"/>
      <c r="M104" s="281"/>
      <c r="N104" s="281"/>
      <c r="O104" s="281"/>
      <c r="P104" s="281"/>
      <c r="Q104" s="281"/>
      <c r="R104" s="281"/>
      <c r="S104" s="281"/>
      <c r="T104" s="281"/>
      <c r="U104" s="281"/>
      <c r="V104" s="281"/>
      <c r="W104" s="281"/>
    </row>
    <row r="105" spans="8:24" s="96" customFormat="1" x14ac:dyDescent="0.3"/>
    <row r="106" spans="8:24" s="96" customFormat="1" x14ac:dyDescent="0.3">
      <c r="H106" s="280"/>
      <c r="I106" s="280"/>
      <c r="J106" s="280"/>
      <c r="K106" s="280"/>
      <c r="L106" s="280"/>
      <c r="M106" s="280"/>
      <c r="N106" s="280"/>
      <c r="O106" s="280"/>
      <c r="P106" s="280"/>
      <c r="Q106" s="280"/>
      <c r="R106" s="280"/>
      <c r="S106" s="280"/>
      <c r="T106" s="280"/>
      <c r="U106" s="280"/>
      <c r="V106" s="280"/>
      <c r="W106" s="280"/>
      <c r="X106" s="280"/>
    </row>
    <row r="107" spans="8:24" s="96" customFormat="1" x14ac:dyDescent="0.3">
      <c r="H107" s="284"/>
      <c r="I107" s="284"/>
      <c r="J107" s="284"/>
      <c r="K107" s="284"/>
      <c r="L107" s="284"/>
      <c r="M107" s="284"/>
      <c r="N107" s="284"/>
      <c r="O107" s="284"/>
      <c r="P107" s="284"/>
      <c r="Q107" s="284"/>
      <c r="R107" s="284"/>
      <c r="S107" s="284"/>
      <c r="T107" s="284"/>
      <c r="U107" s="284"/>
      <c r="V107" s="284"/>
      <c r="W107" s="284"/>
      <c r="X107" s="284"/>
    </row>
    <row r="108" spans="8:24" s="96" customFormat="1" x14ac:dyDescent="0.3">
      <c r="H108" s="284"/>
      <c r="I108" s="284"/>
      <c r="J108" s="284"/>
      <c r="K108" s="284"/>
      <c r="L108" s="284"/>
      <c r="M108" s="284"/>
      <c r="N108" s="284"/>
      <c r="O108" s="284"/>
      <c r="P108" s="284"/>
      <c r="Q108" s="284"/>
      <c r="R108" s="284"/>
      <c r="S108" s="284"/>
      <c r="T108" s="284"/>
      <c r="U108" s="284"/>
      <c r="V108" s="284"/>
      <c r="W108" s="284"/>
      <c r="X108" s="284"/>
    </row>
    <row r="109" spans="8:24" s="96" customFormat="1" x14ac:dyDescent="0.3"/>
    <row r="110" spans="8:24" s="96" customFormat="1" x14ac:dyDescent="0.3">
      <c r="H110" s="283"/>
      <c r="I110" s="283"/>
      <c r="J110" s="283"/>
      <c r="K110" s="283"/>
      <c r="L110" s="283"/>
      <c r="M110" s="283"/>
      <c r="N110" s="283"/>
      <c r="O110" s="283"/>
      <c r="P110" s="283"/>
      <c r="Q110" s="283"/>
      <c r="R110" s="283"/>
      <c r="S110" s="283"/>
      <c r="T110" s="283"/>
    </row>
    <row r="112" spans="8:24" s="96" customFormat="1" x14ac:dyDescent="0.3">
      <c r="H112" s="284"/>
      <c r="I112" s="284"/>
      <c r="J112" s="284"/>
      <c r="K112" s="284"/>
      <c r="L112" s="284"/>
      <c r="M112" s="284"/>
      <c r="N112" s="284"/>
      <c r="O112" s="284"/>
      <c r="P112" s="284"/>
      <c r="Q112" s="284"/>
      <c r="R112" s="284"/>
      <c r="S112" s="284"/>
      <c r="T112" s="284"/>
      <c r="U112" s="284"/>
    </row>
    <row r="113" spans="8:24" s="96" customFormat="1" ht="30" customHeight="1" x14ac:dyDescent="0.3">
      <c r="H113" s="280"/>
      <c r="I113" s="280"/>
      <c r="J113" s="280"/>
      <c r="K113" s="280"/>
      <c r="L113" s="280"/>
      <c r="M113" s="280"/>
      <c r="N113" s="280"/>
      <c r="O113" s="280"/>
      <c r="P113" s="280"/>
      <c r="Q113" s="280"/>
      <c r="R113" s="280"/>
      <c r="S113" s="280"/>
      <c r="T113" s="280"/>
    </row>
    <row r="114" spans="8:24" s="96" customFormat="1" ht="18" x14ac:dyDescent="0.3">
      <c r="H114" s="285"/>
      <c r="I114" s="285"/>
      <c r="J114" s="285"/>
      <c r="K114" s="285"/>
      <c r="L114" s="285"/>
      <c r="M114" s="285"/>
    </row>
    <row r="115" spans="8:24" s="96" customFormat="1" x14ac:dyDescent="0.3"/>
    <row r="116" spans="8:24" s="96" customFormat="1" x14ac:dyDescent="0.3">
      <c r="H116" s="284"/>
      <c r="I116" s="284"/>
      <c r="J116" s="284"/>
      <c r="K116" s="284"/>
      <c r="L116" s="284"/>
      <c r="M116" s="284"/>
      <c r="N116" s="284"/>
      <c r="O116" s="284"/>
      <c r="P116" s="284"/>
      <c r="Q116" s="284"/>
      <c r="R116" s="284"/>
      <c r="S116" s="284"/>
      <c r="T116" s="284"/>
      <c r="U116" s="284"/>
    </row>
    <row r="117" spans="8:24" s="96" customFormat="1" ht="18" x14ac:dyDescent="0.3">
      <c r="H117" s="285"/>
      <c r="I117" s="285"/>
      <c r="J117" s="285"/>
    </row>
    <row r="118" spans="8:24" s="96" customFormat="1" x14ac:dyDescent="0.3">
      <c r="H118" s="284"/>
      <c r="I118" s="284"/>
      <c r="J118" s="284"/>
      <c r="K118" s="284"/>
      <c r="L118" s="284"/>
      <c r="M118" s="284"/>
      <c r="N118" s="284"/>
      <c r="O118" s="284"/>
      <c r="P118" s="284"/>
      <c r="Q118" s="284"/>
      <c r="R118" s="284"/>
      <c r="S118" s="284"/>
      <c r="T118" s="284"/>
      <c r="U118" s="284"/>
      <c r="V118" s="284"/>
      <c r="W118" s="284"/>
    </row>
    <row r="119" spans="8:24" s="96" customFormat="1" x14ac:dyDescent="0.3"/>
    <row r="120" spans="8:24" s="96" customFormat="1" x14ac:dyDescent="0.3"/>
    <row r="121" spans="8:24" s="96" customFormat="1" x14ac:dyDescent="0.3"/>
    <row r="122" spans="8:24" s="96" customFormat="1" x14ac:dyDescent="0.3">
      <c r="U122" s="104"/>
      <c r="V122" s="104"/>
      <c r="W122" s="104"/>
    </row>
    <row r="123" spans="8:24" s="96" customFormat="1" x14ac:dyDescent="0.3"/>
    <row r="124" spans="8:24" s="96" customFormat="1" x14ac:dyDescent="0.3">
      <c r="H124" s="280"/>
      <c r="I124" s="280"/>
      <c r="J124" s="280"/>
      <c r="K124" s="280"/>
      <c r="L124" s="280"/>
      <c r="M124" s="280"/>
      <c r="N124" s="280"/>
      <c r="O124" s="280"/>
      <c r="P124" s="280"/>
      <c r="Q124" s="280"/>
      <c r="R124" s="280"/>
      <c r="S124" s="280"/>
      <c r="T124" s="280"/>
      <c r="U124" s="280"/>
      <c r="V124" s="280"/>
      <c r="W124" s="280"/>
      <c r="X124" s="280"/>
    </row>
    <row r="125" spans="8:24" s="96" customFormat="1" x14ac:dyDescent="0.3">
      <c r="H125" s="284"/>
      <c r="I125" s="284"/>
      <c r="J125" s="284"/>
      <c r="K125" s="284"/>
      <c r="L125" s="284"/>
      <c r="M125" s="284"/>
      <c r="N125" s="284"/>
      <c r="O125" s="284"/>
      <c r="P125" s="284"/>
      <c r="Q125" s="284"/>
      <c r="R125" s="284"/>
      <c r="S125" s="284"/>
      <c r="T125" s="284"/>
      <c r="U125" s="284"/>
      <c r="V125" s="284"/>
      <c r="W125" s="284"/>
      <c r="X125" s="284"/>
    </row>
    <row r="126" spans="8:24" s="96" customFormat="1" x14ac:dyDescent="0.3">
      <c r="H126" s="284"/>
      <c r="I126" s="284"/>
      <c r="J126" s="284"/>
      <c r="K126" s="284"/>
      <c r="L126" s="284"/>
      <c r="M126" s="284"/>
      <c r="N126" s="284"/>
      <c r="O126" s="284"/>
      <c r="P126" s="284"/>
      <c r="Q126" s="284"/>
      <c r="R126" s="284"/>
      <c r="S126" s="284"/>
      <c r="T126" s="284"/>
      <c r="U126" s="284"/>
      <c r="V126" s="284"/>
      <c r="W126" s="284"/>
      <c r="X126" s="284"/>
    </row>
    <row r="128" spans="8:24" s="96" customFormat="1" ht="18" x14ac:dyDescent="0.3">
      <c r="H128" s="282"/>
      <c r="I128" s="282"/>
    </row>
    <row r="129" spans="8:24" s="96" customFormat="1" ht="12.75" customHeight="1" x14ac:dyDescent="0.3">
      <c r="H129" s="288"/>
      <c r="I129" s="288"/>
      <c r="J129" s="288"/>
      <c r="K129" s="288"/>
      <c r="L129" s="288"/>
      <c r="M129" s="288"/>
      <c r="N129" s="288"/>
      <c r="O129" s="288"/>
      <c r="P129" s="288"/>
      <c r="Q129" s="288"/>
      <c r="R129" s="288"/>
      <c r="S129" s="288"/>
      <c r="T129" s="288"/>
      <c r="U129" s="288"/>
    </row>
    <row r="130" spans="8:24" s="96" customFormat="1" x14ac:dyDescent="0.3">
      <c r="H130" s="284"/>
      <c r="I130" s="284"/>
      <c r="J130" s="284"/>
      <c r="K130" s="284"/>
      <c r="L130" s="284"/>
      <c r="M130" s="284"/>
      <c r="N130" s="284"/>
      <c r="O130" s="284"/>
      <c r="P130" s="284"/>
      <c r="Q130" s="284"/>
      <c r="R130" s="284"/>
      <c r="S130" s="284"/>
      <c r="T130" s="284"/>
      <c r="U130" s="284"/>
    </row>
    <row r="131" spans="8:24" s="96" customFormat="1" x14ac:dyDescent="0.3"/>
    <row r="132" spans="8:24" s="96" customFormat="1" ht="18" x14ac:dyDescent="0.3">
      <c r="H132" s="285"/>
      <c r="I132" s="285"/>
      <c r="J132" s="285"/>
      <c r="K132" s="285"/>
      <c r="L132" s="285"/>
      <c r="M132" s="285"/>
    </row>
    <row r="133" spans="8:24" s="96" customFormat="1" x14ac:dyDescent="0.3"/>
    <row r="134" spans="8:24" s="96" customFormat="1" x14ac:dyDescent="0.3">
      <c r="H134" s="284"/>
      <c r="I134" s="284"/>
      <c r="J134" s="284"/>
      <c r="K134" s="284"/>
      <c r="L134" s="284"/>
      <c r="M134" s="284"/>
      <c r="N134" s="284"/>
      <c r="O134" s="284"/>
      <c r="P134" s="284"/>
      <c r="Q134" s="284"/>
      <c r="R134" s="284"/>
      <c r="S134" s="284"/>
      <c r="T134" s="284"/>
      <c r="U134" s="284"/>
    </row>
    <row r="135" spans="8:24" s="96" customFormat="1" ht="18" x14ac:dyDescent="0.3">
      <c r="H135" s="285"/>
      <c r="I135" s="285"/>
      <c r="J135" s="285"/>
    </row>
    <row r="136" spans="8:24" s="96" customFormat="1" x14ac:dyDescent="0.3">
      <c r="H136" s="284"/>
      <c r="I136" s="284"/>
      <c r="J136" s="284"/>
      <c r="K136" s="284"/>
      <c r="L136" s="284"/>
      <c r="M136" s="284"/>
      <c r="N136" s="284"/>
      <c r="O136" s="284"/>
      <c r="P136" s="284"/>
      <c r="Q136" s="284"/>
      <c r="R136" s="284"/>
      <c r="S136" s="284"/>
      <c r="T136" s="284"/>
      <c r="U136" s="284"/>
      <c r="V136" s="284"/>
      <c r="W136" s="284"/>
    </row>
    <row r="137" spans="8:24" s="96" customFormat="1" x14ac:dyDescent="0.3"/>
    <row r="138" spans="8:24" s="96" customFormat="1" x14ac:dyDescent="0.3"/>
    <row r="139" spans="8:24" s="96" customFormat="1" x14ac:dyDescent="0.3">
      <c r="H139" s="281"/>
      <c r="I139" s="281"/>
      <c r="J139" s="281"/>
      <c r="K139" s="281"/>
      <c r="L139" s="281"/>
      <c r="M139" s="281"/>
      <c r="N139" s="281"/>
      <c r="O139" s="281"/>
      <c r="P139" s="281"/>
      <c r="Q139" s="281"/>
      <c r="R139" s="281"/>
      <c r="S139" s="281"/>
      <c r="T139" s="281"/>
      <c r="U139" s="281"/>
      <c r="V139" s="281"/>
      <c r="W139" s="281"/>
    </row>
    <row r="140" spans="8:24" s="96" customFormat="1" x14ac:dyDescent="0.3"/>
    <row r="141" spans="8:24" s="96" customFormat="1" x14ac:dyDescent="0.3">
      <c r="H141" s="280"/>
      <c r="I141" s="280"/>
      <c r="J141" s="280"/>
      <c r="K141" s="280"/>
      <c r="L141" s="280"/>
      <c r="M141" s="280"/>
      <c r="N141" s="280"/>
      <c r="O141" s="280"/>
      <c r="P141" s="280"/>
      <c r="Q141" s="280"/>
      <c r="R141" s="280"/>
      <c r="S141" s="280"/>
      <c r="T141" s="280"/>
      <c r="U141" s="280"/>
      <c r="V141" s="280"/>
      <c r="W141" s="280"/>
      <c r="X141" s="280"/>
    </row>
    <row r="142" spans="8:24" s="96" customFormat="1" x14ac:dyDescent="0.3">
      <c r="H142" s="284"/>
      <c r="I142" s="284"/>
      <c r="J142" s="284"/>
      <c r="K142" s="284"/>
      <c r="L142" s="284"/>
      <c r="M142" s="284"/>
      <c r="N142" s="284"/>
      <c r="O142" s="284"/>
      <c r="P142" s="284"/>
      <c r="Q142" s="284"/>
      <c r="R142" s="284"/>
      <c r="S142" s="284"/>
      <c r="T142" s="284"/>
      <c r="U142" s="284"/>
      <c r="V142" s="284"/>
      <c r="W142" s="284"/>
      <c r="X142" s="284"/>
    </row>
    <row r="143" spans="8:24" s="96" customFormat="1" x14ac:dyDescent="0.3">
      <c r="H143" s="284"/>
      <c r="I143" s="284"/>
      <c r="J143" s="284"/>
      <c r="K143" s="284"/>
      <c r="L143" s="284"/>
      <c r="M143" s="284"/>
      <c r="N143" s="284"/>
      <c r="O143" s="284"/>
      <c r="P143" s="284"/>
      <c r="Q143" s="284"/>
      <c r="R143" s="284"/>
      <c r="S143" s="284"/>
      <c r="T143" s="284"/>
      <c r="U143" s="284"/>
      <c r="V143" s="284"/>
      <c r="W143" s="284"/>
      <c r="X143" s="284"/>
    </row>
    <row r="145" spans="8:21" s="96" customFormat="1" ht="18" x14ac:dyDescent="0.3">
      <c r="H145" s="282"/>
      <c r="I145" s="282"/>
    </row>
    <row r="146" spans="8:21" s="96" customFormat="1" x14ac:dyDescent="0.3"/>
    <row r="147" spans="8:21" s="96" customFormat="1" x14ac:dyDescent="0.3">
      <c r="H147" s="284"/>
      <c r="I147" s="284"/>
      <c r="J147" s="284"/>
      <c r="K147" s="284"/>
      <c r="L147" s="284"/>
      <c r="M147" s="284"/>
      <c r="N147" s="284"/>
      <c r="O147" s="284"/>
      <c r="P147" s="284"/>
      <c r="Q147" s="284"/>
      <c r="R147" s="284"/>
      <c r="S147" s="284"/>
      <c r="T147" s="284"/>
      <c r="U147" s="284"/>
    </row>
    <row r="148" spans="8:21" s="96" customFormat="1" x14ac:dyDescent="0.3"/>
    <row r="149" spans="8:21" s="96" customFormat="1" ht="18" x14ac:dyDescent="0.3">
      <c r="H149" s="285"/>
      <c r="I149" s="285"/>
      <c r="J149" s="285"/>
      <c r="K149" s="285"/>
      <c r="L149" s="285"/>
      <c r="M149" s="285"/>
    </row>
    <row r="150" spans="8:21" s="96" customFormat="1" x14ac:dyDescent="0.3"/>
    <row r="151" spans="8:21" s="96" customFormat="1" x14ac:dyDescent="0.3">
      <c r="H151" s="284"/>
      <c r="I151" s="284"/>
      <c r="J151" s="284"/>
      <c r="K151" s="284"/>
      <c r="L151" s="284"/>
      <c r="M151" s="284"/>
      <c r="N151" s="284"/>
      <c r="O151" s="284"/>
      <c r="P151" s="284"/>
      <c r="Q151" s="284"/>
      <c r="R151" s="284"/>
      <c r="S151" s="284"/>
      <c r="T151" s="284"/>
      <c r="U151" s="284"/>
    </row>
    <row r="178" spans="8:21" s="96" customFormat="1" x14ac:dyDescent="0.3">
      <c r="H178" s="288"/>
      <c r="I178" s="288"/>
      <c r="J178" s="288"/>
      <c r="K178" s="288"/>
      <c r="L178" s="288"/>
      <c r="M178" s="288"/>
      <c r="N178" s="288"/>
      <c r="O178" s="288"/>
      <c r="P178" s="288"/>
      <c r="Q178" s="288"/>
      <c r="R178" s="288"/>
      <c r="S178" s="288"/>
      <c r="T178" s="288"/>
      <c r="U178" s="288"/>
    </row>
    <row r="202" spans="8:13" s="96" customFormat="1" ht="18" x14ac:dyDescent="0.3">
      <c r="H202" s="285"/>
      <c r="I202" s="285"/>
      <c r="J202" s="285"/>
      <c r="K202" s="285"/>
      <c r="L202" s="285"/>
      <c r="M202" s="285"/>
    </row>
    <row r="263" spans="8:14" s="96" customFormat="1" ht="18" x14ac:dyDescent="0.3">
      <c r="H263" s="285"/>
      <c r="I263" s="285"/>
      <c r="J263" s="285"/>
      <c r="K263" s="285"/>
      <c r="L263" s="285"/>
      <c r="M263" s="285"/>
      <c r="N263" s="105"/>
    </row>
    <row r="264" spans="8:14" s="96" customFormat="1" x14ac:dyDescent="0.3">
      <c r="H264" s="105"/>
      <c r="I264" s="105"/>
      <c r="J264" s="105"/>
      <c r="K264" s="105"/>
      <c r="L264" s="105"/>
      <c r="M264" s="105"/>
      <c r="N264" s="105"/>
    </row>
    <row r="265" spans="8:14" s="96" customFormat="1" x14ac:dyDescent="0.3">
      <c r="H265" s="105"/>
      <c r="I265" s="105"/>
      <c r="J265" s="105"/>
      <c r="K265" s="105"/>
      <c r="L265" s="105"/>
      <c r="M265" s="105"/>
      <c r="N265" s="105"/>
    </row>
    <row r="266" spans="8:14" s="96" customFormat="1" x14ac:dyDescent="0.3">
      <c r="H266" s="284"/>
      <c r="I266" s="284"/>
      <c r="J266" s="284"/>
      <c r="K266" s="284"/>
      <c r="L266" s="284"/>
      <c r="M266" s="284"/>
      <c r="N266" s="284"/>
    </row>
    <row r="335" spans="8:24" ht="18" x14ac:dyDescent="0.3">
      <c r="H335" s="285"/>
      <c r="I335" s="285"/>
      <c r="J335" s="285"/>
    </row>
    <row r="336" spans="8:24" x14ac:dyDescent="0.3">
      <c r="H336" s="284"/>
      <c r="I336" s="284"/>
      <c r="J336" s="284"/>
      <c r="K336" s="284"/>
      <c r="L336" s="284"/>
      <c r="M336" s="284"/>
      <c r="N336" s="284"/>
      <c r="O336" s="284"/>
      <c r="P336" s="284"/>
      <c r="Q336" s="284"/>
      <c r="R336" s="284"/>
      <c r="S336" s="284"/>
      <c r="T336" s="284"/>
      <c r="U336" s="284"/>
      <c r="V336" s="284"/>
      <c r="W336" s="284"/>
      <c r="X336" s="96"/>
    </row>
    <row r="337" spans="8:24" x14ac:dyDescent="0.3">
      <c r="H337" s="96"/>
      <c r="I337" s="96"/>
      <c r="J337" s="96"/>
      <c r="K337" s="96"/>
      <c r="L337" s="96"/>
      <c r="M337" s="96"/>
      <c r="N337" s="96"/>
      <c r="O337" s="96"/>
      <c r="P337" s="96"/>
      <c r="Q337" s="96"/>
      <c r="R337" s="96"/>
      <c r="S337" s="96"/>
      <c r="T337" s="96"/>
      <c r="U337" s="96"/>
      <c r="V337" s="96"/>
      <c r="W337" s="96"/>
      <c r="X337" s="96"/>
    </row>
    <row r="338" spans="8:24" x14ac:dyDescent="0.3">
      <c r="H338" s="281"/>
      <c r="I338" s="281"/>
      <c r="J338" s="281"/>
      <c r="K338" s="281"/>
      <c r="L338" s="281"/>
      <c r="M338" s="281"/>
      <c r="N338" s="281"/>
      <c r="O338" s="281"/>
      <c r="P338" s="281"/>
      <c r="Q338" s="281"/>
      <c r="R338" s="281"/>
      <c r="S338" s="281"/>
      <c r="T338" s="281"/>
      <c r="U338" s="281"/>
      <c r="V338" s="281"/>
      <c r="W338" s="281"/>
      <c r="X338" s="96"/>
    </row>
    <row r="339" spans="8:24" x14ac:dyDescent="0.3">
      <c r="H339" s="101"/>
      <c r="I339" s="101"/>
      <c r="J339" s="101"/>
      <c r="K339" s="101"/>
      <c r="L339" s="101"/>
      <c r="M339" s="101"/>
      <c r="N339" s="101"/>
      <c r="O339" s="101"/>
      <c r="P339" s="101"/>
      <c r="Q339" s="101"/>
      <c r="R339" s="101"/>
      <c r="S339" s="101"/>
      <c r="T339" s="101"/>
      <c r="U339" s="101"/>
      <c r="V339" s="101"/>
      <c r="W339" s="101"/>
      <c r="X339" s="96"/>
    </row>
    <row r="340" spans="8:24" x14ac:dyDescent="0.3">
      <c r="H340" s="101"/>
      <c r="I340" s="101"/>
      <c r="J340" s="101"/>
      <c r="K340" s="101"/>
      <c r="L340" s="101"/>
      <c r="M340" s="101"/>
      <c r="N340" s="101"/>
      <c r="O340" s="101"/>
      <c r="P340" s="101"/>
      <c r="Q340" s="101"/>
      <c r="R340" s="101"/>
      <c r="S340" s="101"/>
      <c r="T340" s="101"/>
      <c r="U340" s="101"/>
      <c r="V340" s="101"/>
      <c r="W340" s="101"/>
      <c r="X340" s="96"/>
    </row>
    <row r="341" spans="8:24" x14ac:dyDescent="0.3">
      <c r="H341" s="101"/>
      <c r="I341" s="101"/>
      <c r="J341" s="101"/>
      <c r="K341" s="101"/>
      <c r="L341" s="101"/>
      <c r="M341" s="101"/>
      <c r="N341" s="101"/>
      <c r="O341" s="101"/>
      <c r="P341" s="101"/>
      <c r="Q341" s="101"/>
      <c r="R341" s="101"/>
      <c r="S341" s="101"/>
      <c r="T341" s="101"/>
      <c r="U341" s="101"/>
      <c r="V341" s="101"/>
      <c r="W341" s="101"/>
      <c r="X341" s="96"/>
    </row>
    <row r="342" spans="8:24" x14ac:dyDescent="0.3">
      <c r="H342" s="101"/>
      <c r="I342" s="101"/>
      <c r="J342" s="101"/>
      <c r="K342" s="101"/>
      <c r="L342" s="101"/>
      <c r="M342" s="101"/>
      <c r="N342" s="101"/>
      <c r="O342" s="101"/>
      <c r="P342" s="101"/>
      <c r="Q342" s="101"/>
      <c r="R342" s="101"/>
      <c r="S342" s="101"/>
      <c r="T342" s="101"/>
      <c r="U342" s="101"/>
      <c r="V342" s="101"/>
      <c r="W342" s="101"/>
      <c r="X342" s="96"/>
    </row>
    <row r="343" spans="8:24" x14ac:dyDescent="0.3">
      <c r="H343" s="101"/>
      <c r="I343" s="101"/>
      <c r="J343" s="101"/>
      <c r="K343" s="101"/>
      <c r="L343" s="101"/>
      <c r="M343" s="101"/>
      <c r="N343" s="101"/>
      <c r="O343" s="101"/>
      <c r="P343" s="101"/>
      <c r="Q343" s="101"/>
      <c r="R343" s="101"/>
      <c r="S343" s="101"/>
      <c r="T343" s="101"/>
      <c r="U343" s="101"/>
      <c r="V343" s="101"/>
      <c r="W343" s="101"/>
      <c r="X343" s="96"/>
    </row>
    <row r="344" spans="8:24" x14ac:dyDescent="0.3">
      <c r="H344" s="101"/>
      <c r="I344" s="101"/>
      <c r="J344" s="101"/>
      <c r="K344" s="101"/>
      <c r="L344" s="101"/>
      <c r="M344" s="101"/>
      <c r="N344" s="101"/>
      <c r="O344" s="101"/>
      <c r="P344" s="101"/>
      <c r="Q344" s="101"/>
      <c r="R344" s="101"/>
      <c r="S344" s="101"/>
      <c r="T344" s="101"/>
      <c r="U344" s="101"/>
      <c r="V344" s="101"/>
      <c r="W344" s="101"/>
      <c r="X344" s="96"/>
    </row>
    <row r="345" spans="8:24" x14ac:dyDescent="0.3">
      <c r="H345" s="101"/>
      <c r="I345" s="101"/>
      <c r="J345" s="101"/>
      <c r="K345" s="101"/>
      <c r="L345" s="101"/>
      <c r="M345" s="101"/>
      <c r="N345" s="101"/>
      <c r="O345" s="101"/>
      <c r="P345" s="101"/>
      <c r="Q345" s="101"/>
      <c r="R345" s="101"/>
      <c r="S345" s="101"/>
      <c r="T345" s="101"/>
      <c r="U345" s="101"/>
      <c r="V345" s="101"/>
      <c r="W345" s="101"/>
      <c r="X345" s="96"/>
    </row>
    <row r="346" spans="8:24" x14ac:dyDescent="0.3">
      <c r="H346" s="101"/>
      <c r="I346" s="101"/>
      <c r="J346" s="101"/>
      <c r="K346" s="101"/>
      <c r="L346" s="101"/>
      <c r="M346" s="101"/>
      <c r="N346" s="101"/>
      <c r="O346" s="101"/>
      <c r="P346" s="101"/>
      <c r="Q346" s="101"/>
      <c r="R346" s="101"/>
      <c r="S346" s="101"/>
      <c r="T346" s="101"/>
      <c r="U346" s="101"/>
      <c r="V346" s="101"/>
      <c r="W346" s="101"/>
      <c r="X346" s="96"/>
    </row>
    <row r="347" spans="8:24" x14ac:dyDescent="0.3">
      <c r="H347" s="101"/>
      <c r="I347" s="101"/>
      <c r="J347" s="101"/>
      <c r="K347" s="101"/>
      <c r="L347" s="101"/>
      <c r="M347" s="101"/>
      <c r="N347" s="101"/>
      <c r="O347" s="101"/>
      <c r="P347" s="101"/>
      <c r="Q347" s="101"/>
      <c r="R347" s="101"/>
      <c r="S347" s="101"/>
      <c r="T347" s="101"/>
      <c r="U347" s="101"/>
      <c r="V347" s="101"/>
      <c r="W347" s="101"/>
      <c r="X347" s="96"/>
    </row>
    <row r="348" spans="8:24" x14ac:dyDescent="0.3">
      <c r="H348" s="101"/>
      <c r="I348" s="101"/>
      <c r="J348" s="101"/>
      <c r="K348" s="101"/>
      <c r="L348" s="101"/>
      <c r="M348" s="101"/>
      <c r="N348" s="101"/>
      <c r="O348" s="101"/>
      <c r="P348" s="101"/>
      <c r="Q348" s="101"/>
      <c r="R348" s="101"/>
      <c r="S348" s="101"/>
      <c r="T348" s="101"/>
      <c r="U348" s="101"/>
      <c r="V348" s="101"/>
      <c r="W348" s="101"/>
      <c r="X348" s="96"/>
    </row>
    <row r="349" spans="8:24" x14ac:dyDescent="0.3">
      <c r="H349" s="96"/>
      <c r="I349" s="96"/>
      <c r="J349" s="96"/>
      <c r="K349" s="96"/>
      <c r="L349" s="96"/>
      <c r="M349" s="96"/>
      <c r="N349" s="96"/>
      <c r="O349" s="96"/>
      <c r="P349" s="96"/>
      <c r="Q349" s="96"/>
      <c r="R349" s="96"/>
      <c r="S349" s="96"/>
      <c r="T349" s="96"/>
      <c r="U349" s="96"/>
      <c r="V349" s="96"/>
      <c r="W349" s="96"/>
      <c r="X349" s="96"/>
    </row>
    <row r="350" spans="8:24" x14ac:dyDescent="0.3">
      <c r="H350" s="280"/>
      <c r="I350" s="280"/>
      <c r="J350" s="280"/>
      <c r="K350" s="280"/>
      <c r="L350" s="280"/>
      <c r="M350" s="280"/>
      <c r="N350" s="280"/>
      <c r="O350" s="280"/>
      <c r="P350" s="280"/>
      <c r="Q350" s="280"/>
      <c r="R350" s="280"/>
      <c r="S350" s="280"/>
      <c r="T350" s="280"/>
      <c r="U350" s="280"/>
      <c r="V350" s="280"/>
      <c r="W350" s="280"/>
      <c r="X350" s="280"/>
    </row>
    <row r="351" spans="8:24" x14ac:dyDescent="0.3">
      <c r="H351" s="284"/>
      <c r="I351" s="284"/>
      <c r="J351" s="284"/>
      <c r="K351" s="284"/>
      <c r="L351" s="284"/>
      <c r="M351" s="284"/>
      <c r="N351" s="284"/>
      <c r="O351" s="284"/>
      <c r="P351" s="284"/>
      <c r="Q351" s="284"/>
      <c r="R351" s="284"/>
      <c r="S351" s="284"/>
      <c r="T351" s="284"/>
      <c r="U351" s="284"/>
      <c r="V351" s="284"/>
      <c r="W351" s="284"/>
      <c r="X351" s="284"/>
    </row>
    <row r="352" spans="8:24" x14ac:dyDescent="0.3">
      <c r="H352" s="284"/>
      <c r="I352" s="284"/>
      <c r="J352" s="284"/>
      <c r="K352" s="284"/>
      <c r="L352" s="284"/>
      <c r="M352" s="284"/>
      <c r="N352" s="284"/>
      <c r="O352" s="284"/>
      <c r="P352" s="284"/>
      <c r="Q352" s="284"/>
      <c r="R352" s="284"/>
      <c r="S352" s="284"/>
      <c r="T352" s="284"/>
      <c r="U352" s="284"/>
      <c r="V352" s="284"/>
      <c r="W352" s="284"/>
      <c r="X352" s="284"/>
    </row>
    <row r="353" spans="8:24" x14ac:dyDescent="0.3">
      <c r="H353" s="96"/>
      <c r="I353" s="96"/>
      <c r="J353" s="96"/>
      <c r="K353" s="96"/>
      <c r="L353" s="96"/>
      <c r="M353" s="96"/>
      <c r="N353" s="96"/>
      <c r="O353" s="96"/>
      <c r="P353" s="96"/>
      <c r="Q353" s="96"/>
      <c r="R353" s="96"/>
      <c r="S353" s="96"/>
      <c r="T353" s="96"/>
      <c r="U353" s="96"/>
      <c r="V353" s="96"/>
      <c r="W353" s="96"/>
      <c r="X353" s="96"/>
    </row>
    <row r="354" spans="8:24" ht="18" x14ac:dyDescent="0.3">
      <c r="H354" s="282"/>
      <c r="I354" s="282"/>
      <c r="J354" s="96"/>
      <c r="K354" s="96"/>
      <c r="L354" s="96"/>
      <c r="M354" s="96"/>
      <c r="N354" s="96"/>
      <c r="O354" s="96"/>
      <c r="P354" s="96"/>
      <c r="Q354" s="96"/>
      <c r="R354" s="96"/>
      <c r="S354" s="96"/>
      <c r="T354" s="96"/>
      <c r="U354" s="96"/>
      <c r="V354" s="96"/>
      <c r="W354" s="96"/>
      <c r="X354" s="96"/>
    </row>
    <row r="355" spans="8:24" x14ac:dyDescent="0.3">
      <c r="H355" s="96"/>
      <c r="I355" s="96"/>
      <c r="J355" s="96"/>
      <c r="K355" s="96"/>
      <c r="L355" s="96"/>
      <c r="M355" s="96"/>
      <c r="N355" s="96"/>
      <c r="O355" s="96"/>
      <c r="P355" s="96"/>
      <c r="Q355" s="96"/>
      <c r="R355" s="96"/>
      <c r="S355" s="96"/>
      <c r="T355" s="96"/>
      <c r="U355" s="96"/>
      <c r="V355" s="96"/>
      <c r="W355" s="96"/>
      <c r="X355" s="96"/>
    </row>
    <row r="356" spans="8:24" x14ac:dyDescent="0.3">
      <c r="H356" s="284"/>
      <c r="I356" s="284"/>
      <c r="J356" s="284"/>
      <c r="K356" s="284"/>
      <c r="L356" s="284"/>
      <c r="M356" s="284"/>
      <c r="N356" s="284"/>
      <c r="O356" s="284"/>
      <c r="P356" s="284"/>
      <c r="Q356" s="284"/>
      <c r="R356" s="284"/>
      <c r="S356" s="284"/>
      <c r="T356" s="284"/>
      <c r="U356" s="284"/>
      <c r="V356" s="96"/>
      <c r="W356" s="96"/>
      <c r="X356" s="96"/>
    </row>
    <row r="357" spans="8:24" x14ac:dyDescent="0.3">
      <c r="H357" s="96"/>
      <c r="I357" s="96"/>
      <c r="J357" s="96"/>
      <c r="K357" s="96"/>
      <c r="L357" s="96"/>
      <c r="M357" s="96"/>
      <c r="N357" s="96"/>
      <c r="O357" s="96"/>
      <c r="P357" s="96"/>
      <c r="Q357" s="96"/>
      <c r="R357" s="96"/>
      <c r="S357" s="96"/>
      <c r="T357" s="96"/>
      <c r="U357" s="96"/>
      <c r="V357" s="96"/>
      <c r="W357" s="96"/>
      <c r="X357" s="96"/>
    </row>
    <row r="358" spans="8:24" ht="18" x14ac:dyDescent="0.3">
      <c r="H358" s="285"/>
      <c r="I358" s="285"/>
      <c r="J358" s="285"/>
      <c r="K358" s="285"/>
      <c r="L358" s="285"/>
      <c r="M358" s="285"/>
      <c r="N358" s="96"/>
      <c r="O358" s="96"/>
      <c r="P358" s="96"/>
      <c r="Q358" s="96"/>
      <c r="R358" s="96"/>
      <c r="S358" s="96"/>
      <c r="T358" s="96"/>
      <c r="U358" s="96"/>
      <c r="V358" s="96"/>
      <c r="W358" s="96"/>
      <c r="X358" s="96"/>
    </row>
    <row r="359" spans="8:24" x14ac:dyDescent="0.3">
      <c r="H359" s="96"/>
      <c r="I359" s="96"/>
      <c r="J359" s="96"/>
      <c r="K359" s="96"/>
      <c r="L359" s="96"/>
      <c r="M359" s="96"/>
      <c r="N359" s="96"/>
      <c r="O359" s="96"/>
      <c r="P359" s="96"/>
      <c r="Q359" s="96"/>
      <c r="R359" s="96"/>
      <c r="S359" s="96"/>
      <c r="T359" s="96"/>
      <c r="U359" s="96"/>
      <c r="V359" s="96"/>
      <c r="W359" s="96"/>
      <c r="X359" s="96"/>
    </row>
    <row r="360" spans="8:24" x14ac:dyDescent="0.3">
      <c r="H360" s="284"/>
      <c r="I360" s="284"/>
      <c r="J360" s="284"/>
      <c r="K360" s="284"/>
      <c r="L360" s="284"/>
      <c r="M360" s="284"/>
      <c r="N360" s="284"/>
      <c r="O360" s="284"/>
      <c r="P360" s="284"/>
      <c r="Q360" s="284"/>
      <c r="R360" s="284"/>
      <c r="S360" s="284"/>
      <c r="T360" s="284"/>
      <c r="U360" s="284"/>
      <c r="V360" s="96"/>
      <c r="W360" s="96"/>
      <c r="X360" s="96"/>
    </row>
    <row r="361" spans="8:24" ht="18" x14ac:dyDescent="0.3">
      <c r="H361" s="285"/>
      <c r="I361" s="285"/>
      <c r="J361" s="285"/>
      <c r="K361" s="96"/>
      <c r="L361" s="96"/>
      <c r="M361" s="96"/>
      <c r="N361" s="96"/>
      <c r="O361" s="96"/>
      <c r="P361" s="96"/>
      <c r="Q361" s="96"/>
      <c r="R361" s="96"/>
      <c r="S361" s="96"/>
      <c r="T361" s="96"/>
      <c r="U361" s="96"/>
      <c r="V361" s="96"/>
      <c r="W361" s="96"/>
      <c r="X361" s="96"/>
    </row>
    <row r="362" spans="8:24" x14ac:dyDescent="0.3">
      <c r="H362" s="284"/>
      <c r="I362" s="284"/>
      <c r="J362" s="284"/>
      <c r="K362" s="284"/>
      <c r="L362" s="284"/>
      <c r="M362" s="284"/>
      <c r="N362" s="284"/>
      <c r="O362" s="284"/>
      <c r="P362" s="284"/>
      <c r="Q362" s="284"/>
      <c r="R362" s="284"/>
      <c r="S362" s="284"/>
      <c r="T362" s="284"/>
      <c r="U362" s="284"/>
      <c r="V362" s="284"/>
      <c r="W362" s="284"/>
      <c r="X362" s="96"/>
    </row>
  </sheetData>
  <sheetProtection algorithmName="SHA-512" hashValue="07cY65Iq8roumSzvu6qJ2PqKTlfyOYjuJRcQUg6+Pzpy3XYAfgXqThTFwinWm3OuYfwSsU/P4GrBnPEU41Fmdg==" saltValue="ohatkZvtU71BwvKL0VbfOg==" spinCount="100000" sheet="1" objects="1" scenarios="1"/>
  <mergeCells count="75">
    <mergeCell ref="H31:V31"/>
    <mergeCell ref="H27:V27"/>
    <mergeCell ref="B19:E26"/>
    <mergeCell ref="H23:V23"/>
    <mergeCell ref="B27:E27"/>
    <mergeCell ref="B9:E9"/>
    <mergeCell ref="B11:E13"/>
    <mergeCell ref="B14:E14"/>
    <mergeCell ref="B16:E17"/>
    <mergeCell ref="H360:U360"/>
    <mergeCell ref="H361:J361"/>
    <mergeCell ref="H362:W362"/>
    <mergeCell ref="H351:X351"/>
    <mergeCell ref="H352:X352"/>
    <mergeCell ref="H354:I354"/>
    <mergeCell ref="H356:U356"/>
    <mergeCell ref="H358:M358"/>
    <mergeCell ref="H338:W338"/>
    <mergeCell ref="H350:X350"/>
    <mergeCell ref="H202:M202"/>
    <mergeCell ref="H263:M263"/>
    <mergeCell ref="H266:N266"/>
    <mergeCell ref="H149:M149"/>
    <mergeCell ref="H151:U151"/>
    <mergeCell ref="H335:J335"/>
    <mergeCell ref="H178:U178"/>
    <mergeCell ref="H336:W336"/>
    <mergeCell ref="H142:X142"/>
    <mergeCell ref="H143:X143"/>
    <mergeCell ref="H145:I145"/>
    <mergeCell ref="H147:U147"/>
    <mergeCell ref="H141:X141"/>
    <mergeCell ref="H134:U134"/>
    <mergeCell ref="H128:I128"/>
    <mergeCell ref="H135:J135"/>
    <mergeCell ref="H136:W136"/>
    <mergeCell ref="H139:W139"/>
    <mergeCell ref="H130:U130"/>
    <mergeCell ref="H132:M132"/>
    <mergeCell ref="H129:U129"/>
    <mergeCell ref="H100:W100"/>
    <mergeCell ref="C71:I71"/>
    <mergeCell ref="H104:W104"/>
    <mergeCell ref="H96:M96"/>
    <mergeCell ref="H98:U98"/>
    <mergeCell ref="H99:J99"/>
    <mergeCell ref="C72:O72"/>
    <mergeCell ref="C78:O78"/>
    <mergeCell ref="H95:T95"/>
    <mergeCell ref="C73:O73"/>
    <mergeCell ref="H90:T90"/>
    <mergeCell ref="H108:X108"/>
    <mergeCell ref="H107:X107"/>
    <mergeCell ref="H112:U112"/>
    <mergeCell ref="H114:M114"/>
    <mergeCell ref="H116:U116"/>
    <mergeCell ref="H124:X124"/>
    <mergeCell ref="H113:T113"/>
    <mergeCell ref="H125:X125"/>
    <mergeCell ref="H126:X126"/>
    <mergeCell ref="H117:J117"/>
    <mergeCell ref="H118:W118"/>
    <mergeCell ref="H22:T22"/>
    <mergeCell ref="B44:Q44"/>
    <mergeCell ref="B46:R46"/>
    <mergeCell ref="H21:I21"/>
    <mergeCell ref="H110:T110"/>
    <mergeCell ref="B47:R47"/>
    <mergeCell ref="B48:R48"/>
    <mergeCell ref="C79:O79"/>
    <mergeCell ref="H32:J32"/>
    <mergeCell ref="H33:W33"/>
    <mergeCell ref="H26:M26"/>
    <mergeCell ref="H29:M29"/>
    <mergeCell ref="H106:X106"/>
  </mergeCells>
  <hyperlinks>
    <hyperlink ref="H24" r:id="rId1" xr:uid="{F3276550-A3B5-4528-9289-6E64BF8EECA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tabColor rgb="FF6B2879"/>
  </sheetPr>
  <dimension ref="A1:F81"/>
  <sheetViews>
    <sheetView topLeftCell="A18" zoomScale="89" zoomScaleNormal="89" workbookViewId="0">
      <selection activeCell="E38" sqref="E38"/>
    </sheetView>
  </sheetViews>
  <sheetFormatPr defaultColWidth="9.109375" defaultRowHeight="13.8" x14ac:dyDescent="0.3"/>
  <cols>
    <col min="1" max="2" width="8.44140625" style="87" customWidth="1"/>
    <col min="3" max="3" width="41.44140625" style="87" customWidth="1"/>
    <col min="4" max="4" width="19.44140625" style="87" customWidth="1"/>
    <col min="5" max="5" width="63.109375" style="121" customWidth="1"/>
    <col min="6" max="11" width="8.44140625" style="87" customWidth="1"/>
    <col min="12" max="16384" width="9.109375" style="87"/>
  </cols>
  <sheetData>
    <row r="1" spans="1:6" s="96" customFormat="1" x14ac:dyDescent="0.3">
      <c r="A1" s="269" t="s">
        <v>286</v>
      </c>
    </row>
    <row r="2" spans="1:6" s="96" customFormat="1" ht="33.6" x14ac:dyDescent="0.65">
      <c r="D2" s="52" t="s">
        <v>224</v>
      </c>
    </row>
    <row r="3" spans="1:6" s="96" customFormat="1" x14ac:dyDescent="0.3">
      <c r="D3" s="96" t="str">
        <f>'1. Introduktion'!G3</f>
        <v>Version 3.0</v>
      </c>
    </row>
    <row r="4" spans="1:6" s="96" customFormat="1" x14ac:dyDescent="0.3">
      <c r="D4" s="96" t="str">
        <f>'1. Introduktion'!G4</f>
        <v>Datum: 2024-12-04</v>
      </c>
    </row>
    <row r="5" spans="1:6" s="96" customFormat="1" x14ac:dyDescent="0.3"/>
    <row r="6" spans="1:6" s="249" customFormat="1" ht="36" customHeight="1" x14ac:dyDescent="0.45">
      <c r="B6" s="221" t="s">
        <v>270</v>
      </c>
      <c r="C6" s="219"/>
      <c r="D6" s="369" t="s">
        <v>271</v>
      </c>
      <c r="E6" s="369"/>
    </row>
    <row r="7" spans="1:6" ht="38.1" customHeight="1" thickBot="1" x14ac:dyDescent="0.35">
      <c r="B7" s="122"/>
      <c r="C7" s="123" t="s">
        <v>213</v>
      </c>
      <c r="D7" s="123" t="s">
        <v>215</v>
      </c>
      <c r="E7" s="123" t="s">
        <v>67</v>
      </c>
      <c r="F7" s="88"/>
    </row>
    <row r="8" spans="1:6" ht="28.5" customHeight="1" x14ac:dyDescent="0.3">
      <c r="B8" s="122"/>
      <c r="C8" s="90" t="s">
        <v>212</v>
      </c>
      <c r="D8" s="90" t="s">
        <v>214</v>
      </c>
      <c r="E8" s="258"/>
      <c r="F8" s="88"/>
    </row>
    <row r="9" spans="1:6" ht="14.4" x14ac:dyDescent="0.3">
      <c r="B9" s="122"/>
      <c r="C9" s="90" t="s">
        <v>12</v>
      </c>
      <c r="E9" s="252"/>
      <c r="F9" s="88"/>
    </row>
    <row r="10" spans="1:6" ht="14.4" x14ac:dyDescent="0.3">
      <c r="B10" s="122"/>
      <c r="C10" s="90" t="s">
        <v>259</v>
      </c>
      <c r="D10" s="90" t="s">
        <v>216</v>
      </c>
      <c r="E10" s="252"/>
      <c r="F10" s="88"/>
    </row>
    <row r="11" spans="1:6" ht="14.4" x14ac:dyDescent="0.3">
      <c r="B11" s="122"/>
      <c r="C11" s="90" t="s">
        <v>261</v>
      </c>
      <c r="D11" s="90" t="s">
        <v>260</v>
      </c>
      <c r="E11" s="252"/>
      <c r="F11" s="88"/>
    </row>
    <row r="12" spans="1:6" ht="14.4" x14ac:dyDescent="0.3">
      <c r="B12" s="122"/>
      <c r="C12" s="92" t="s">
        <v>10</v>
      </c>
      <c r="D12" s="90"/>
      <c r="E12" s="253"/>
      <c r="F12" s="88"/>
    </row>
    <row r="13" spans="1:6" ht="14.4" x14ac:dyDescent="0.3">
      <c r="B13" s="122" t="s">
        <v>33</v>
      </c>
      <c r="C13" s="90" t="s">
        <v>207</v>
      </c>
      <c r="D13" s="90" t="s">
        <v>208</v>
      </c>
      <c r="E13" s="254"/>
      <c r="F13" s="88"/>
    </row>
    <row r="14" spans="1:6" ht="14.4" x14ac:dyDescent="0.3">
      <c r="B14" s="122" t="s">
        <v>34</v>
      </c>
      <c r="C14" s="90" t="s">
        <v>206</v>
      </c>
      <c r="D14" s="90" t="s">
        <v>101</v>
      </c>
      <c r="E14" s="254"/>
      <c r="F14" s="88"/>
    </row>
    <row r="15" spans="1:6" ht="14.4" x14ac:dyDescent="0.3">
      <c r="B15" s="122" t="s">
        <v>34</v>
      </c>
      <c r="C15" s="90" t="s">
        <v>108</v>
      </c>
      <c r="D15" s="90" t="s">
        <v>5</v>
      </c>
      <c r="E15" s="255"/>
      <c r="F15" s="88"/>
    </row>
    <row r="16" spans="1:6" ht="14.4" x14ac:dyDescent="0.3">
      <c r="B16" s="122" t="s">
        <v>31</v>
      </c>
      <c r="C16" s="125" t="s">
        <v>149</v>
      </c>
      <c r="D16" s="90" t="s">
        <v>58</v>
      </c>
      <c r="E16" s="255"/>
      <c r="F16" s="88"/>
    </row>
    <row r="17" spans="2:6" ht="14.4" x14ac:dyDescent="0.3">
      <c r="B17" s="126"/>
      <c r="C17" s="127" t="s">
        <v>61</v>
      </c>
      <c r="D17" s="90"/>
      <c r="E17" s="256"/>
      <c r="F17" s="88"/>
    </row>
    <row r="18" spans="2:6" ht="14.4" x14ac:dyDescent="0.3">
      <c r="B18" s="156" t="s">
        <v>35</v>
      </c>
      <c r="C18" s="218" t="s">
        <v>113</v>
      </c>
      <c r="D18" s="218" t="s">
        <v>285</v>
      </c>
      <c r="E18" s="254"/>
      <c r="F18" s="88"/>
    </row>
    <row r="19" spans="2:6" ht="14.4" x14ac:dyDescent="0.3">
      <c r="B19" s="156" t="s">
        <v>36</v>
      </c>
      <c r="C19" s="128" t="s">
        <v>204</v>
      </c>
      <c r="D19" s="218" t="s">
        <v>285</v>
      </c>
      <c r="E19" s="255"/>
      <c r="F19" s="88"/>
    </row>
    <row r="20" spans="2:6" ht="14.4" x14ac:dyDescent="0.3">
      <c r="B20" s="156" t="s">
        <v>37</v>
      </c>
      <c r="C20" s="129" t="s">
        <v>114</v>
      </c>
      <c r="D20" s="218" t="s">
        <v>285</v>
      </c>
      <c r="E20" s="255"/>
      <c r="F20" s="88"/>
    </row>
    <row r="21" spans="2:6" ht="14.4" x14ac:dyDescent="0.3">
      <c r="B21" s="156" t="s">
        <v>38</v>
      </c>
      <c r="C21" s="90" t="s">
        <v>109</v>
      </c>
      <c r="D21" s="218" t="s">
        <v>285</v>
      </c>
      <c r="E21" s="255"/>
      <c r="F21" s="88"/>
    </row>
    <row r="22" spans="2:6" ht="14.4" x14ac:dyDescent="0.3">
      <c r="B22" s="156" t="s">
        <v>145</v>
      </c>
      <c r="C22" s="90" t="s">
        <v>176</v>
      </c>
      <c r="D22" s="90" t="s">
        <v>101</v>
      </c>
      <c r="E22" s="255"/>
      <c r="F22" s="88"/>
    </row>
    <row r="23" spans="2:6" ht="14.4" x14ac:dyDescent="0.3">
      <c r="B23" s="156" t="s">
        <v>146</v>
      </c>
      <c r="C23" s="90" t="s">
        <v>47</v>
      </c>
      <c r="D23" s="90" t="s">
        <v>101</v>
      </c>
      <c r="E23" s="255"/>
      <c r="F23" s="88"/>
    </row>
    <row r="24" spans="2:6" ht="14.4" x14ac:dyDescent="0.3">
      <c r="B24" s="156" t="s">
        <v>147</v>
      </c>
      <c r="C24" s="90" t="s">
        <v>124</v>
      </c>
      <c r="D24" s="90" t="s">
        <v>101</v>
      </c>
      <c r="E24" s="255"/>
      <c r="F24" s="88"/>
    </row>
    <row r="25" spans="2:6" ht="14.4" x14ac:dyDescent="0.3">
      <c r="B25" s="156"/>
      <c r="C25" s="92" t="s">
        <v>126</v>
      </c>
      <c r="D25" s="90"/>
      <c r="E25" s="257"/>
      <c r="F25" s="88"/>
    </row>
    <row r="26" spans="2:6" ht="14.4" x14ac:dyDescent="0.3">
      <c r="B26" s="156" t="s">
        <v>27</v>
      </c>
      <c r="C26" s="90" t="s">
        <v>239</v>
      </c>
      <c r="D26" s="90" t="s">
        <v>58</v>
      </c>
      <c r="E26" s="254"/>
      <c r="F26" s="88"/>
    </row>
    <row r="27" spans="2:6" ht="14.4" x14ac:dyDescent="0.3">
      <c r="B27" s="156" t="s">
        <v>28</v>
      </c>
      <c r="C27" s="90" t="s">
        <v>133</v>
      </c>
      <c r="D27" s="90" t="s">
        <v>58</v>
      </c>
      <c r="E27" s="254"/>
      <c r="F27" s="88"/>
    </row>
    <row r="28" spans="2:6" ht="14.4" x14ac:dyDescent="0.3">
      <c r="B28" s="156" t="s">
        <v>29</v>
      </c>
      <c r="C28" s="90" t="s">
        <v>131</v>
      </c>
      <c r="D28" s="90" t="s">
        <v>58</v>
      </c>
      <c r="E28" s="254"/>
      <c r="F28" s="88"/>
    </row>
    <row r="29" spans="2:6" ht="14.4" x14ac:dyDescent="0.3">
      <c r="B29" s="156" t="s">
        <v>30</v>
      </c>
      <c r="C29" s="90" t="s">
        <v>132</v>
      </c>
      <c r="D29" s="90" t="s">
        <v>58</v>
      </c>
      <c r="E29" s="254"/>
      <c r="F29" s="88"/>
    </row>
    <row r="30" spans="2:6" ht="14.4" x14ac:dyDescent="0.3">
      <c r="B30" s="156" t="s">
        <v>51</v>
      </c>
      <c r="C30" s="90" t="s">
        <v>134</v>
      </c>
      <c r="D30" s="90" t="s">
        <v>58</v>
      </c>
      <c r="E30" s="254"/>
      <c r="F30" s="88"/>
    </row>
    <row r="31" spans="2:6" ht="14.4" x14ac:dyDescent="0.3">
      <c r="B31" s="156" t="s">
        <v>135</v>
      </c>
      <c r="C31" s="90" t="s">
        <v>129</v>
      </c>
      <c r="D31" s="90" t="s">
        <v>58</v>
      </c>
      <c r="E31" s="254"/>
      <c r="F31" s="88"/>
    </row>
    <row r="32" spans="2:6" ht="14.4" x14ac:dyDescent="0.3">
      <c r="B32" s="156" t="s">
        <v>136</v>
      </c>
      <c r="C32" s="90" t="s">
        <v>130</v>
      </c>
      <c r="D32" s="218" t="s">
        <v>281</v>
      </c>
      <c r="E32" s="254"/>
      <c r="F32" s="88"/>
    </row>
    <row r="33" spans="2:6" ht="14.4" x14ac:dyDescent="0.3">
      <c r="B33" s="156"/>
      <c r="C33" s="92" t="s">
        <v>57</v>
      </c>
      <c r="D33" s="90"/>
      <c r="E33" s="256"/>
      <c r="F33" s="88"/>
    </row>
    <row r="34" spans="2:6" ht="14.4" x14ac:dyDescent="0.3">
      <c r="B34" s="156" t="s">
        <v>53</v>
      </c>
      <c r="C34" s="90" t="s">
        <v>77</v>
      </c>
      <c r="D34" s="90" t="s">
        <v>101</v>
      </c>
      <c r="E34" s="254"/>
      <c r="F34" s="88"/>
    </row>
    <row r="35" spans="2:6" ht="14.4" x14ac:dyDescent="0.3">
      <c r="B35" s="156" t="s">
        <v>54</v>
      </c>
      <c r="C35" s="90" t="s">
        <v>161</v>
      </c>
      <c r="D35" s="90" t="s">
        <v>101</v>
      </c>
      <c r="E35" s="255"/>
      <c r="F35" s="88"/>
    </row>
    <row r="36" spans="2:6" ht="14.4" x14ac:dyDescent="0.3">
      <c r="B36" s="156" t="s">
        <v>55</v>
      </c>
      <c r="C36" s="90" t="s">
        <v>50</v>
      </c>
      <c r="D36" s="90" t="s">
        <v>101</v>
      </c>
      <c r="E36" s="255"/>
      <c r="F36" s="88"/>
    </row>
    <row r="37" spans="2:6" ht="14.4" x14ac:dyDescent="0.3">
      <c r="B37" s="156" t="s">
        <v>127</v>
      </c>
      <c r="C37" s="90" t="s">
        <v>205</v>
      </c>
      <c r="D37" s="90" t="s">
        <v>58</v>
      </c>
      <c r="E37" s="255"/>
      <c r="F37" s="88"/>
    </row>
    <row r="38" spans="2:6" ht="14.4" x14ac:dyDescent="0.3">
      <c r="B38" s="156" t="s">
        <v>128</v>
      </c>
      <c r="C38" s="90" t="s">
        <v>52</v>
      </c>
      <c r="D38" s="90" t="s">
        <v>58</v>
      </c>
      <c r="E38" s="255"/>
      <c r="F38" s="88"/>
    </row>
    <row r="39" spans="2:6" x14ac:dyDescent="0.3">
      <c r="B39" s="89"/>
      <c r="F39" s="88"/>
    </row>
    <row r="40" spans="2:6" x14ac:dyDescent="0.3">
      <c r="B40" s="89"/>
      <c r="F40" s="88"/>
    </row>
    <row r="41" spans="2:6" x14ac:dyDescent="0.3">
      <c r="B41" s="89"/>
      <c r="F41" s="88"/>
    </row>
    <row r="42" spans="2:6" x14ac:dyDescent="0.3">
      <c r="B42" s="89"/>
      <c r="F42" s="88"/>
    </row>
    <row r="43" spans="2:6" x14ac:dyDescent="0.3">
      <c r="B43" s="89"/>
      <c r="F43" s="88"/>
    </row>
    <row r="44" spans="2:6" x14ac:dyDescent="0.3">
      <c r="B44" s="89"/>
      <c r="F44" s="88"/>
    </row>
    <row r="45" spans="2:6" x14ac:dyDescent="0.3">
      <c r="B45" s="89"/>
      <c r="F45" s="88"/>
    </row>
    <row r="46" spans="2:6" x14ac:dyDescent="0.3">
      <c r="B46" s="89"/>
      <c r="F46" s="88"/>
    </row>
    <row r="47" spans="2:6" x14ac:dyDescent="0.3">
      <c r="B47" s="89"/>
      <c r="F47" s="88"/>
    </row>
    <row r="48" spans="2:6" x14ac:dyDescent="0.3">
      <c r="B48" s="89"/>
      <c r="F48" s="88"/>
    </row>
    <row r="49" spans="2:6" x14ac:dyDescent="0.3">
      <c r="B49" s="89"/>
      <c r="F49" s="88"/>
    </row>
    <row r="50" spans="2:6" x14ac:dyDescent="0.3">
      <c r="B50" s="89"/>
      <c r="F50" s="88"/>
    </row>
    <row r="51" spans="2:6" x14ac:dyDescent="0.3">
      <c r="B51" s="89"/>
      <c r="F51" s="88"/>
    </row>
    <row r="52" spans="2:6" ht="12.75" customHeight="1" x14ac:dyDescent="0.3">
      <c r="B52" s="89"/>
      <c r="F52" s="88"/>
    </row>
    <row r="53" spans="2:6" ht="12.75" customHeight="1" x14ac:dyDescent="0.3">
      <c r="B53" s="89"/>
      <c r="F53" s="88"/>
    </row>
    <row r="54" spans="2:6" ht="12.75" customHeight="1" x14ac:dyDescent="0.3">
      <c r="B54" s="89"/>
      <c r="F54" s="88"/>
    </row>
    <row r="55" spans="2:6" ht="12.75" customHeight="1" x14ac:dyDescent="0.3">
      <c r="B55" s="89"/>
      <c r="F55" s="88"/>
    </row>
    <row r="56" spans="2:6" x14ac:dyDescent="0.3">
      <c r="B56" s="89"/>
      <c r="F56" s="88"/>
    </row>
    <row r="57" spans="2:6" ht="12.75" customHeight="1" x14ac:dyDescent="0.3">
      <c r="B57" s="89"/>
      <c r="F57" s="88"/>
    </row>
    <row r="58" spans="2:6" ht="12.75" customHeight="1" x14ac:dyDescent="0.3">
      <c r="B58" s="89"/>
      <c r="F58" s="88"/>
    </row>
    <row r="59" spans="2:6" x14ac:dyDescent="0.3">
      <c r="B59" s="89"/>
      <c r="F59" s="88"/>
    </row>
    <row r="60" spans="2:6" x14ac:dyDescent="0.3">
      <c r="B60" s="89"/>
      <c r="F60" s="88"/>
    </row>
    <row r="61" spans="2:6" x14ac:dyDescent="0.3">
      <c r="B61" s="89"/>
      <c r="F61" s="88"/>
    </row>
    <row r="62" spans="2:6" x14ac:dyDescent="0.3">
      <c r="B62" s="89"/>
      <c r="F62" s="88"/>
    </row>
    <row r="63" spans="2:6" x14ac:dyDescent="0.3">
      <c r="B63" s="89"/>
      <c r="F63" s="88"/>
    </row>
    <row r="64" spans="2:6" x14ac:dyDescent="0.3">
      <c r="B64" s="89"/>
      <c r="F64" s="88"/>
    </row>
    <row r="65" spans="2:6" x14ac:dyDescent="0.3">
      <c r="B65" s="89"/>
      <c r="F65" s="88"/>
    </row>
    <row r="66" spans="2:6" x14ac:dyDescent="0.3">
      <c r="B66" s="89"/>
      <c r="F66" s="88"/>
    </row>
    <row r="67" spans="2:6" x14ac:dyDescent="0.3">
      <c r="B67" s="89"/>
      <c r="F67" s="88"/>
    </row>
    <row r="68" spans="2:6" x14ac:dyDescent="0.3">
      <c r="B68" s="89"/>
      <c r="F68" s="88"/>
    </row>
    <row r="69" spans="2:6" x14ac:dyDescent="0.3">
      <c r="B69" s="89"/>
      <c r="F69" s="88"/>
    </row>
    <row r="70" spans="2:6" x14ac:dyDescent="0.3">
      <c r="B70" s="89"/>
      <c r="F70" s="88"/>
    </row>
    <row r="71" spans="2:6" x14ac:dyDescent="0.3">
      <c r="B71" s="89"/>
      <c r="F71" s="88"/>
    </row>
    <row r="72" spans="2:6" x14ac:dyDescent="0.3">
      <c r="B72" s="89"/>
      <c r="F72" s="88"/>
    </row>
    <row r="73" spans="2:6" x14ac:dyDescent="0.3">
      <c r="B73" s="89"/>
      <c r="F73" s="88"/>
    </row>
    <row r="74" spans="2:6" x14ac:dyDescent="0.3">
      <c r="B74" s="89"/>
      <c r="F74" s="88"/>
    </row>
    <row r="75" spans="2:6" x14ac:dyDescent="0.3">
      <c r="B75" s="89"/>
      <c r="F75" s="88"/>
    </row>
    <row r="76" spans="2:6" x14ac:dyDescent="0.3">
      <c r="B76" s="89"/>
      <c r="F76" s="88"/>
    </row>
    <row r="77" spans="2:6" x14ac:dyDescent="0.3">
      <c r="B77" s="89"/>
      <c r="F77" s="88"/>
    </row>
    <row r="78" spans="2:6" x14ac:dyDescent="0.3">
      <c r="B78" s="89"/>
      <c r="F78" s="88"/>
    </row>
    <row r="79" spans="2:6" x14ac:dyDescent="0.3">
      <c r="B79" s="89"/>
      <c r="F79" s="88"/>
    </row>
    <row r="80" spans="2:6" x14ac:dyDescent="0.3">
      <c r="B80" s="89"/>
      <c r="F80" s="88"/>
    </row>
    <row r="81" spans="2:6" ht="14.4" thickBot="1" x14ac:dyDescent="0.35">
      <c r="B81" s="130"/>
      <c r="C81" s="124"/>
      <c r="D81" s="124"/>
      <c r="E81" s="259"/>
      <c r="F81" s="131"/>
    </row>
  </sheetData>
  <sheetProtection algorithmName="SHA-512" hashValue="kWpFS02BEcIrRESnBV6h1dcUVTNQwWQTw6wmqkQGMaqdQyyTtmEXIPoaui2GJ2Wq2C2N+SC5/6SKrfkWRsHqtQ==" saltValue="M4F/6rYOgd4iyKpQIXaacg==" spinCount="100000" sheet="1" objects="1" scenarios="1"/>
  <mergeCells count="1">
    <mergeCell ref="D6:E6"/>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tabColor rgb="FF008A2B"/>
  </sheetPr>
  <dimension ref="A1:M145"/>
  <sheetViews>
    <sheetView tabSelected="1" zoomScale="50" zoomScaleNormal="50" workbookViewId="0">
      <selection activeCell="B15" sqref="B15"/>
    </sheetView>
  </sheetViews>
  <sheetFormatPr defaultColWidth="9.109375" defaultRowHeight="15.6" x14ac:dyDescent="0.3"/>
  <cols>
    <col min="1" max="2" width="8.44140625" style="55" customWidth="1"/>
    <col min="3" max="3" width="30.44140625" style="55" customWidth="1"/>
    <col min="4" max="4" width="8.44140625" style="55" customWidth="1"/>
    <col min="5" max="5" width="8.109375" style="81" customWidth="1"/>
    <col min="6" max="6" width="10" style="81" customWidth="1"/>
    <col min="7" max="7" width="16.44140625" style="81" customWidth="1"/>
    <col min="8" max="8" width="11.44140625" style="81" customWidth="1"/>
    <col min="9" max="10" width="31" style="55" customWidth="1"/>
    <col min="11" max="11" width="31" style="84" customWidth="1"/>
    <col min="12" max="13" width="31" style="55" customWidth="1"/>
    <col min="14" max="16384" width="9.109375" style="55"/>
  </cols>
  <sheetData>
    <row r="1" spans="1:13" s="96" customFormat="1" ht="13.8" x14ac:dyDescent="0.3">
      <c r="A1" s="269" t="s">
        <v>286</v>
      </c>
    </row>
    <row r="2" spans="1:13" s="96" customFormat="1" ht="33.6" x14ac:dyDescent="0.65">
      <c r="E2" s="52" t="s">
        <v>224</v>
      </c>
    </row>
    <row r="3" spans="1:13" s="96" customFormat="1" ht="13.8" x14ac:dyDescent="0.3">
      <c r="E3" s="96" t="str">
        <f>'1. Introduktion'!G3</f>
        <v>Version 3.0</v>
      </c>
    </row>
    <row r="4" spans="1:13" s="96" customFormat="1" ht="13.8" x14ac:dyDescent="0.3">
      <c r="E4" s="96" t="str">
        <f>'1. Introduktion'!G4</f>
        <v>Datum: 2024-12-04</v>
      </c>
    </row>
    <row r="5" spans="1:13" s="96" customFormat="1" ht="13.8" x14ac:dyDescent="0.3"/>
    <row r="6" spans="1:13" s="223" customFormat="1" ht="35.1" customHeight="1" x14ac:dyDescent="0.45">
      <c r="B6" s="224" t="s">
        <v>262</v>
      </c>
      <c r="C6" s="225"/>
      <c r="D6" s="225"/>
      <c r="E6" s="226"/>
    </row>
    <row r="7" spans="1:13" s="53" customFormat="1" ht="21" x14ac:dyDescent="0.4">
      <c r="C7" s="38"/>
      <c r="D7" s="38"/>
      <c r="E7" s="38"/>
      <c r="F7" s="38"/>
      <c r="G7" s="38"/>
      <c r="H7" s="54"/>
      <c r="I7" s="54"/>
      <c r="J7" s="38"/>
      <c r="K7" s="38"/>
      <c r="L7" s="38"/>
      <c r="M7" s="38"/>
    </row>
    <row r="8" spans="1:13" ht="15.75" customHeight="1" x14ac:dyDescent="0.25">
      <c r="B8" s="15"/>
      <c r="C8" s="295"/>
      <c r="D8" s="295"/>
      <c r="E8" s="295"/>
      <c r="F8" s="295"/>
      <c r="G8" s="295"/>
      <c r="H8" s="295"/>
      <c r="I8" s="46"/>
      <c r="J8" s="15"/>
      <c r="K8" s="15"/>
      <c r="L8" s="15"/>
      <c r="M8" s="15"/>
    </row>
    <row r="9" spans="1:13" ht="21" x14ac:dyDescent="0.4">
      <c r="B9" s="15"/>
      <c r="C9" s="300" t="s">
        <v>80</v>
      </c>
      <c r="D9" s="300"/>
      <c r="E9" s="300"/>
      <c r="F9" s="300"/>
      <c r="G9" s="300"/>
      <c r="H9" s="300"/>
      <c r="I9" s="107"/>
      <c r="J9" s="15"/>
      <c r="K9" s="15"/>
      <c r="L9" s="15"/>
      <c r="M9" s="15"/>
    </row>
    <row r="10" spans="1:13" ht="15.75" customHeight="1" x14ac:dyDescent="0.3">
      <c r="B10" s="15"/>
      <c r="C10" s="108"/>
      <c r="D10" s="108"/>
      <c r="E10" s="108"/>
      <c r="F10" s="108"/>
      <c r="G10" s="108"/>
      <c r="H10" s="108"/>
      <c r="I10" s="107"/>
      <c r="J10" s="15"/>
      <c r="K10" s="15"/>
      <c r="L10" s="15"/>
      <c r="M10" s="15"/>
    </row>
    <row r="11" spans="1:13" s="56" customFormat="1" x14ac:dyDescent="0.3">
      <c r="B11" s="15"/>
      <c r="C11" s="297" t="s">
        <v>2</v>
      </c>
      <c r="D11" s="297"/>
      <c r="E11" s="297"/>
      <c r="F11" s="298" t="s">
        <v>276</v>
      </c>
      <c r="G11" s="298"/>
      <c r="H11" s="298"/>
      <c r="I11" s="298"/>
      <c r="J11" s="15"/>
      <c r="K11" s="15"/>
      <c r="L11" s="15"/>
      <c r="M11" s="15"/>
    </row>
    <row r="12" spans="1:13" s="56" customFormat="1" x14ac:dyDescent="0.3">
      <c r="B12" s="15"/>
      <c r="C12" s="297" t="s">
        <v>64</v>
      </c>
      <c r="D12" s="297"/>
      <c r="E12" s="297"/>
      <c r="F12" s="299"/>
      <c r="G12" s="299"/>
      <c r="H12" s="299"/>
      <c r="I12" s="299"/>
      <c r="J12" s="15"/>
      <c r="K12" s="15"/>
      <c r="L12" s="15"/>
      <c r="M12" s="15"/>
    </row>
    <row r="13" spans="1:13" s="56" customFormat="1" x14ac:dyDescent="0.3">
      <c r="B13" s="15"/>
      <c r="C13" s="297" t="s">
        <v>65</v>
      </c>
      <c r="D13" s="297"/>
      <c r="E13" s="297"/>
      <c r="F13" s="298" t="s">
        <v>78</v>
      </c>
      <c r="G13" s="298"/>
      <c r="H13" s="298"/>
      <c r="I13" s="298"/>
      <c r="J13" s="15"/>
      <c r="K13" s="15"/>
      <c r="L13" s="15"/>
      <c r="M13" s="15"/>
    </row>
    <row r="14" spans="1:13" ht="13.8" x14ac:dyDescent="0.25">
      <c r="B14" s="15"/>
      <c r="C14" s="296"/>
      <c r="D14" s="296"/>
      <c r="E14" s="296"/>
      <c r="F14" s="296"/>
      <c r="G14" s="296"/>
      <c r="H14" s="296"/>
      <c r="I14" s="46"/>
      <c r="J14" s="15"/>
      <c r="K14" s="15"/>
      <c r="L14" s="15"/>
      <c r="M14" s="15"/>
    </row>
    <row r="15" spans="1:13" ht="14.4" x14ac:dyDescent="0.3">
      <c r="B15" s="109" t="s">
        <v>22</v>
      </c>
      <c r="C15" s="110" t="s">
        <v>221</v>
      </c>
      <c r="D15" s="108"/>
      <c r="E15" s="108"/>
      <c r="F15" s="108"/>
      <c r="G15" s="108"/>
      <c r="H15" s="44"/>
      <c r="I15" s="110" t="s">
        <v>59</v>
      </c>
      <c r="J15" s="15"/>
      <c r="K15" s="15"/>
      <c r="L15" s="15"/>
      <c r="M15" s="15"/>
    </row>
    <row r="16" spans="1:13" s="56" customFormat="1" x14ac:dyDescent="0.3">
      <c r="B16" s="109" t="s">
        <v>23</v>
      </c>
      <c r="C16" s="294" t="s">
        <v>42</v>
      </c>
      <c r="D16" s="294"/>
      <c r="E16" s="294"/>
      <c r="F16" s="294"/>
      <c r="G16" s="294"/>
      <c r="H16" s="44"/>
      <c r="I16" s="112" t="s">
        <v>0</v>
      </c>
      <c r="J16" s="15"/>
      <c r="K16" s="15"/>
      <c r="L16" s="15"/>
      <c r="M16" s="15"/>
    </row>
    <row r="17" spans="2:13" s="56" customFormat="1" x14ac:dyDescent="0.3">
      <c r="B17" s="109" t="s">
        <v>24</v>
      </c>
      <c r="C17" s="294" t="s">
        <v>9</v>
      </c>
      <c r="D17" s="294"/>
      <c r="E17" s="294"/>
      <c r="F17" s="294"/>
      <c r="G17" s="294"/>
      <c r="H17" s="164">
        <v>0.05</v>
      </c>
      <c r="I17" s="113"/>
      <c r="J17" s="15"/>
      <c r="K17" s="15"/>
      <c r="L17" s="15"/>
      <c r="M17" s="15"/>
    </row>
    <row r="18" spans="2:13" s="56" customFormat="1" x14ac:dyDescent="0.3">
      <c r="B18" s="109" t="s">
        <v>25</v>
      </c>
      <c r="C18" s="110" t="s">
        <v>111</v>
      </c>
      <c r="D18" s="57"/>
      <c r="E18" s="112"/>
      <c r="F18" s="15"/>
      <c r="G18" s="57"/>
      <c r="H18" s="85"/>
      <c r="I18" s="112" t="s">
        <v>6</v>
      </c>
      <c r="J18" s="15"/>
      <c r="K18" s="57"/>
      <c r="L18" s="57"/>
      <c r="M18" s="57"/>
    </row>
    <row r="19" spans="2:13" s="56" customFormat="1" x14ac:dyDescent="0.3">
      <c r="B19" s="109" t="s">
        <v>26</v>
      </c>
      <c r="C19" s="110" t="s">
        <v>110</v>
      </c>
      <c r="D19" s="111"/>
      <c r="E19" s="57"/>
      <c r="F19" s="112"/>
      <c r="G19" s="15"/>
      <c r="H19" s="85"/>
      <c r="I19" s="112" t="s">
        <v>6</v>
      </c>
      <c r="J19" s="15"/>
      <c r="K19" s="15"/>
      <c r="L19" s="57"/>
      <c r="M19" s="57"/>
    </row>
    <row r="20" spans="2:13" s="56" customFormat="1" x14ac:dyDescent="0.3">
      <c r="B20" s="109" t="s">
        <v>41</v>
      </c>
      <c r="C20" s="110" t="s">
        <v>112</v>
      </c>
      <c r="D20" s="111"/>
      <c r="E20" s="57"/>
      <c r="F20" s="112"/>
      <c r="G20" s="15"/>
      <c r="H20" s="85"/>
      <c r="I20" s="112" t="s">
        <v>6</v>
      </c>
      <c r="J20" s="15"/>
      <c r="K20" s="15"/>
      <c r="L20" s="57"/>
      <c r="M20" s="57"/>
    </row>
    <row r="21" spans="2:13" s="56" customFormat="1" x14ac:dyDescent="0.3">
      <c r="B21" s="109" t="s">
        <v>68</v>
      </c>
      <c r="C21" s="294" t="s">
        <v>105</v>
      </c>
      <c r="D21" s="294"/>
      <c r="E21" s="294"/>
      <c r="F21" s="294"/>
      <c r="G21" s="306"/>
      <c r="H21" s="45"/>
      <c r="I21" s="113"/>
      <c r="J21" s="15"/>
      <c r="K21" s="15"/>
      <c r="L21" s="15"/>
      <c r="M21" s="15"/>
    </row>
    <row r="22" spans="2:13" s="56" customFormat="1" x14ac:dyDescent="0.3">
      <c r="B22" s="109" t="s">
        <v>163</v>
      </c>
      <c r="C22" s="294" t="s">
        <v>153</v>
      </c>
      <c r="D22" s="294"/>
      <c r="E22" s="294"/>
      <c r="F22" s="294"/>
      <c r="G22" s="306"/>
      <c r="H22" s="85"/>
      <c r="I22" s="114" t="s">
        <v>40</v>
      </c>
      <c r="J22" s="15"/>
      <c r="K22" s="15"/>
      <c r="L22" s="15"/>
      <c r="M22" s="15"/>
    </row>
    <row r="23" spans="2:13" s="56" customFormat="1" x14ac:dyDescent="0.3">
      <c r="B23" s="109" t="s">
        <v>164</v>
      </c>
      <c r="C23" s="294" t="s">
        <v>154</v>
      </c>
      <c r="D23" s="294"/>
      <c r="E23" s="294"/>
      <c r="F23" s="294"/>
      <c r="G23" s="306"/>
      <c r="H23" s="183"/>
      <c r="I23" s="114" t="s">
        <v>40</v>
      </c>
      <c r="J23" s="15"/>
      <c r="K23" s="15"/>
      <c r="L23" s="15"/>
      <c r="M23" s="15"/>
    </row>
    <row r="24" spans="2:13" s="56" customFormat="1" ht="15.75" customHeight="1" x14ac:dyDescent="0.3">
      <c r="B24" s="15"/>
      <c r="C24" s="316"/>
      <c r="D24" s="316"/>
      <c r="E24" s="316"/>
      <c r="F24" s="316"/>
      <c r="G24" s="316"/>
      <c r="H24" s="1"/>
      <c r="I24" s="9"/>
      <c r="J24" s="15"/>
      <c r="K24" s="15"/>
      <c r="L24" s="15"/>
      <c r="M24" s="15"/>
    </row>
    <row r="25" spans="2:13" s="56" customFormat="1" ht="23.25" customHeight="1" x14ac:dyDescent="0.4">
      <c r="B25" s="58"/>
      <c r="C25" s="59" t="s">
        <v>233</v>
      </c>
      <c r="D25" s="132"/>
      <c r="E25" s="132"/>
      <c r="F25" s="132"/>
      <c r="G25" s="58"/>
      <c r="H25" s="58"/>
      <c r="I25" s="58"/>
      <c r="J25" s="58"/>
      <c r="K25" s="58"/>
      <c r="L25" s="58"/>
      <c r="M25" s="58"/>
    </row>
    <row r="26" spans="2:13" s="56" customFormat="1" ht="16.5" customHeight="1" x14ac:dyDescent="0.3">
      <c r="B26" s="57"/>
      <c r="C26" s="60"/>
      <c r="D26" s="57"/>
      <c r="E26" s="57"/>
      <c r="F26" s="57"/>
      <c r="G26" s="57"/>
      <c r="H26" s="57"/>
      <c r="I26" s="57"/>
      <c r="J26" s="57"/>
      <c r="K26" s="57"/>
      <c r="L26" s="57"/>
      <c r="M26" s="57"/>
    </row>
    <row r="27" spans="2:13" s="56" customFormat="1" ht="16.5" customHeight="1" x14ac:dyDescent="0.3">
      <c r="B27" s="109"/>
      <c r="C27" s="318" t="s">
        <v>12</v>
      </c>
      <c r="D27" s="319"/>
      <c r="E27" s="319"/>
      <c r="F27" s="319"/>
      <c r="G27" s="319"/>
      <c r="H27" s="320"/>
      <c r="I27" s="133" t="s">
        <v>222</v>
      </c>
      <c r="J27" s="133" t="s">
        <v>223</v>
      </c>
      <c r="K27" s="133" t="s">
        <v>230</v>
      </c>
      <c r="L27" s="133" t="s">
        <v>231</v>
      </c>
      <c r="M27" s="133" t="s">
        <v>232</v>
      </c>
    </row>
    <row r="28" spans="2:13" s="56" customFormat="1" ht="16.5" customHeight="1" x14ac:dyDescent="0.3">
      <c r="B28" s="109"/>
      <c r="C28" s="199" t="s">
        <v>282</v>
      </c>
      <c r="D28" s="176"/>
      <c r="E28" s="176"/>
      <c r="F28" s="176"/>
      <c r="G28" s="176"/>
      <c r="H28" s="115" t="s">
        <v>279</v>
      </c>
      <c r="I28" s="182"/>
      <c r="J28" s="182"/>
      <c r="K28" s="182"/>
      <c r="L28" s="182"/>
      <c r="M28" s="182"/>
    </row>
    <row r="29" spans="2:13" s="56" customFormat="1" ht="16.5" customHeight="1" x14ac:dyDescent="0.35">
      <c r="B29" s="109"/>
      <c r="C29" s="199" t="s">
        <v>278</v>
      </c>
      <c r="D29" s="176"/>
      <c r="E29" s="176"/>
      <c r="F29" s="176"/>
      <c r="G29" s="176"/>
      <c r="H29" s="115" t="s">
        <v>283</v>
      </c>
      <c r="I29" s="182"/>
      <c r="J29" s="182"/>
      <c r="K29" s="182"/>
      <c r="L29" s="182"/>
      <c r="M29" s="182"/>
    </row>
    <row r="30" spans="2:13" s="56" customFormat="1" ht="16.5" customHeight="1" x14ac:dyDescent="0.3">
      <c r="B30" s="109"/>
      <c r="C30" s="307" t="s">
        <v>10</v>
      </c>
      <c r="D30" s="308"/>
      <c r="E30" s="308"/>
      <c r="F30" s="308"/>
      <c r="G30" s="308"/>
      <c r="H30" s="309"/>
      <c r="I30" s="61"/>
      <c r="J30" s="61"/>
      <c r="K30" s="61"/>
      <c r="L30" s="61"/>
      <c r="M30" s="61"/>
    </row>
    <row r="31" spans="2:13" s="56" customFormat="1" x14ac:dyDescent="0.3">
      <c r="B31" s="109" t="s">
        <v>33</v>
      </c>
      <c r="C31" s="301" t="s">
        <v>125</v>
      </c>
      <c r="D31" s="302"/>
      <c r="E31" s="302"/>
      <c r="F31" s="302"/>
      <c r="G31" s="303"/>
      <c r="H31" s="115" t="s">
        <v>58</v>
      </c>
      <c r="I31" s="36"/>
      <c r="J31" s="36"/>
      <c r="K31" s="36"/>
      <c r="L31" s="36"/>
      <c r="M31" s="36"/>
    </row>
    <row r="32" spans="2:13" s="56" customFormat="1" ht="16.5" customHeight="1" x14ac:dyDescent="0.3">
      <c r="B32" s="109" t="s">
        <v>34</v>
      </c>
      <c r="C32" s="301" t="s">
        <v>108</v>
      </c>
      <c r="D32" s="302"/>
      <c r="E32" s="302"/>
      <c r="F32" s="302"/>
      <c r="G32" s="303"/>
      <c r="H32" s="115" t="s">
        <v>5</v>
      </c>
      <c r="I32" s="36"/>
      <c r="J32" s="36"/>
      <c r="K32" s="36"/>
      <c r="L32" s="36"/>
      <c r="M32" s="36"/>
    </row>
    <row r="33" spans="2:13" s="56" customFormat="1" x14ac:dyDescent="0.3">
      <c r="B33" s="109" t="s">
        <v>31</v>
      </c>
      <c r="C33" s="304" t="s">
        <v>149</v>
      </c>
      <c r="D33" s="292"/>
      <c r="E33" s="292"/>
      <c r="F33" s="292"/>
      <c r="G33" s="305"/>
      <c r="H33" s="115" t="s">
        <v>58</v>
      </c>
      <c r="I33" s="36"/>
      <c r="J33" s="36"/>
      <c r="K33" s="36"/>
      <c r="L33" s="36"/>
      <c r="M33" s="36"/>
    </row>
    <row r="34" spans="2:13" s="56" customFormat="1" x14ac:dyDescent="0.3">
      <c r="B34" s="109"/>
      <c r="C34" s="196"/>
      <c r="D34" s="267"/>
      <c r="E34" s="266"/>
      <c r="F34" s="266"/>
      <c r="G34" s="266"/>
      <c r="H34" s="268"/>
      <c r="I34" s="36"/>
      <c r="J34" s="36"/>
      <c r="K34" s="36"/>
      <c r="L34" s="36"/>
      <c r="M34" s="36"/>
    </row>
    <row r="35" spans="2:13" s="56" customFormat="1" x14ac:dyDescent="0.3">
      <c r="B35" s="109"/>
      <c r="C35" s="310" t="s">
        <v>61</v>
      </c>
      <c r="D35" s="311"/>
      <c r="E35" s="311"/>
      <c r="F35" s="311"/>
      <c r="G35" s="311"/>
      <c r="H35" s="312"/>
      <c r="I35" s="62"/>
      <c r="J35" s="62"/>
      <c r="K35" s="62"/>
      <c r="L35" s="62"/>
      <c r="M35" s="62"/>
    </row>
    <row r="36" spans="2:13" s="56" customFormat="1" x14ac:dyDescent="0.3">
      <c r="B36" s="109" t="s">
        <v>35</v>
      </c>
      <c r="C36" s="196" t="s">
        <v>203</v>
      </c>
      <c r="D36" s="166"/>
      <c r="E36" s="302"/>
      <c r="F36" s="302"/>
      <c r="G36" s="303"/>
      <c r="H36" s="278" t="s">
        <v>211</v>
      </c>
      <c r="I36" s="36"/>
      <c r="J36" s="36"/>
      <c r="K36" s="36"/>
      <c r="L36" s="36"/>
      <c r="M36" s="36"/>
    </row>
    <row r="37" spans="2:13" s="56" customFormat="1" x14ac:dyDescent="0.3">
      <c r="B37" s="109" t="s">
        <v>36</v>
      </c>
      <c r="C37" s="196" t="s">
        <v>115</v>
      </c>
      <c r="D37" s="166"/>
      <c r="E37" s="302"/>
      <c r="F37" s="302"/>
      <c r="G37" s="303"/>
      <c r="H37" s="278" t="s">
        <v>211</v>
      </c>
      <c r="I37" s="36"/>
      <c r="J37" s="36"/>
      <c r="K37" s="36"/>
      <c r="L37" s="36"/>
      <c r="M37" s="36"/>
    </row>
    <row r="38" spans="2:13" s="56" customFormat="1" x14ac:dyDescent="0.3">
      <c r="B38" s="109" t="s">
        <v>37</v>
      </c>
      <c r="C38" s="304" t="s">
        <v>116</v>
      </c>
      <c r="D38" s="292"/>
      <c r="E38" s="292"/>
      <c r="F38" s="292"/>
      <c r="G38" s="276"/>
      <c r="H38" s="278" t="s">
        <v>211</v>
      </c>
      <c r="I38" s="36"/>
      <c r="J38" s="36"/>
      <c r="K38" s="36"/>
      <c r="L38" s="36"/>
      <c r="M38" s="36"/>
    </row>
    <row r="39" spans="2:13" s="56" customFormat="1" x14ac:dyDescent="0.3">
      <c r="B39" s="109" t="s">
        <v>38</v>
      </c>
      <c r="C39" s="317" t="s">
        <v>117</v>
      </c>
      <c r="D39" s="293"/>
      <c r="E39" s="293"/>
      <c r="F39" s="293"/>
      <c r="G39" s="279"/>
      <c r="H39" s="278" t="s">
        <v>211</v>
      </c>
      <c r="I39" s="36"/>
      <c r="J39" s="36"/>
      <c r="K39" s="36"/>
      <c r="L39" s="36"/>
      <c r="M39" s="36"/>
    </row>
    <row r="40" spans="2:13" s="56" customFormat="1" x14ac:dyDescent="0.3">
      <c r="B40" s="109" t="s">
        <v>145</v>
      </c>
      <c r="C40" s="313" t="s">
        <v>176</v>
      </c>
      <c r="D40" s="314"/>
      <c r="E40" s="314"/>
      <c r="F40" s="314"/>
      <c r="G40" s="315"/>
      <c r="H40" s="115" t="s">
        <v>101</v>
      </c>
      <c r="I40" s="36"/>
      <c r="J40" s="36"/>
      <c r="K40" s="36"/>
      <c r="L40" s="36"/>
      <c r="M40" s="36"/>
    </row>
    <row r="41" spans="2:13" s="56" customFormat="1" x14ac:dyDescent="0.3">
      <c r="B41" s="109" t="s">
        <v>146</v>
      </c>
      <c r="C41" s="301" t="s">
        <v>56</v>
      </c>
      <c r="D41" s="302"/>
      <c r="E41" s="302"/>
      <c r="F41" s="302"/>
      <c r="G41" s="303"/>
      <c r="H41" s="115" t="s">
        <v>101</v>
      </c>
      <c r="I41" s="36"/>
      <c r="J41" s="36"/>
      <c r="K41" s="36"/>
      <c r="L41" s="36"/>
      <c r="M41" s="36"/>
    </row>
    <row r="42" spans="2:13" s="56" customFormat="1" ht="15.75" customHeight="1" x14ac:dyDescent="0.3">
      <c r="B42" s="109" t="s">
        <v>147</v>
      </c>
      <c r="C42" s="332" t="s">
        <v>124</v>
      </c>
      <c r="D42" s="333"/>
      <c r="E42" s="333"/>
      <c r="F42" s="333"/>
      <c r="G42" s="334"/>
      <c r="H42" s="116" t="s">
        <v>101</v>
      </c>
      <c r="I42" s="36"/>
      <c r="J42" s="37"/>
      <c r="K42" s="37"/>
      <c r="L42" s="37"/>
      <c r="M42" s="37"/>
    </row>
    <row r="43" spans="2:13" s="56" customFormat="1" ht="15.75" customHeight="1" x14ac:dyDescent="0.3">
      <c r="B43" s="117"/>
      <c r="C43" s="337" t="s">
        <v>126</v>
      </c>
      <c r="D43" s="338"/>
      <c r="E43" s="338"/>
      <c r="F43" s="338"/>
      <c r="G43" s="338"/>
      <c r="H43" s="339"/>
      <c r="I43" s="63"/>
      <c r="J43" s="63"/>
      <c r="K43" s="63"/>
      <c r="L43" s="63"/>
      <c r="M43" s="63"/>
    </row>
    <row r="44" spans="2:13" s="56" customFormat="1" ht="15.75" customHeight="1" x14ac:dyDescent="0.3">
      <c r="B44" s="117" t="s">
        <v>27</v>
      </c>
      <c r="C44" s="332" t="s">
        <v>239</v>
      </c>
      <c r="D44" s="333"/>
      <c r="E44" s="333"/>
      <c r="F44" s="333"/>
      <c r="G44" s="334"/>
      <c r="H44" s="115" t="s">
        <v>58</v>
      </c>
      <c r="I44" s="36"/>
      <c r="J44" s="37"/>
      <c r="K44" s="37"/>
      <c r="L44" s="37"/>
      <c r="M44" s="37"/>
    </row>
    <row r="45" spans="2:13" s="56" customFormat="1" ht="15.75" customHeight="1" x14ac:dyDescent="0.3">
      <c r="B45" s="117" t="s">
        <v>28</v>
      </c>
      <c r="C45" s="332" t="s">
        <v>133</v>
      </c>
      <c r="D45" s="333"/>
      <c r="E45" s="333"/>
      <c r="F45" s="333"/>
      <c r="G45" s="334"/>
      <c r="H45" s="115" t="s">
        <v>58</v>
      </c>
      <c r="I45" s="36"/>
      <c r="J45" s="37"/>
      <c r="K45" s="37"/>
      <c r="L45" s="37"/>
      <c r="M45" s="37"/>
    </row>
    <row r="46" spans="2:13" s="56" customFormat="1" ht="15.75" customHeight="1" x14ac:dyDescent="0.3">
      <c r="B46" s="117" t="s">
        <v>29</v>
      </c>
      <c r="C46" s="332" t="s">
        <v>131</v>
      </c>
      <c r="D46" s="333"/>
      <c r="E46" s="333"/>
      <c r="F46" s="333"/>
      <c r="G46" s="334"/>
      <c r="H46" s="115" t="s">
        <v>58</v>
      </c>
      <c r="I46" s="36"/>
      <c r="J46" s="37"/>
      <c r="K46" s="37"/>
      <c r="L46" s="37"/>
      <c r="M46" s="37"/>
    </row>
    <row r="47" spans="2:13" s="56" customFormat="1" ht="15.75" customHeight="1" x14ac:dyDescent="0.3">
      <c r="B47" s="117" t="s">
        <v>30</v>
      </c>
      <c r="C47" s="171" t="s">
        <v>132</v>
      </c>
      <c r="D47" s="172"/>
      <c r="E47" s="172"/>
      <c r="F47" s="172"/>
      <c r="G47" s="173"/>
      <c r="H47" s="115" t="s">
        <v>58</v>
      </c>
      <c r="I47" s="36"/>
      <c r="J47" s="37"/>
      <c r="K47" s="37"/>
      <c r="L47" s="37"/>
      <c r="M47" s="37"/>
    </row>
    <row r="48" spans="2:13" s="56" customFormat="1" ht="15.75" customHeight="1" x14ac:dyDescent="0.3">
      <c r="B48" s="117" t="s">
        <v>51</v>
      </c>
      <c r="C48" s="171" t="s">
        <v>134</v>
      </c>
      <c r="D48" s="172"/>
      <c r="E48" s="172"/>
      <c r="F48" s="172"/>
      <c r="G48" s="173"/>
      <c r="H48" s="115" t="s">
        <v>58</v>
      </c>
      <c r="I48" s="36"/>
      <c r="J48" s="37"/>
      <c r="K48" s="37"/>
      <c r="L48" s="37"/>
      <c r="M48" s="37"/>
    </row>
    <row r="49" spans="2:13" s="56" customFormat="1" ht="15.75" customHeight="1" x14ac:dyDescent="0.3">
      <c r="B49" s="117" t="s">
        <v>135</v>
      </c>
      <c r="C49" s="171" t="s">
        <v>129</v>
      </c>
      <c r="D49" s="172"/>
      <c r="E49" s="172"/>
      <c r="F49" s="172"/>
      <c r="G49" s="173"/>
      <c r="H49" s="115" t="s">
        <v>58</v>
      </c>
      <c r="I49" s="36"/>
      <c r="J49" s="37"/>
      <c r="K49" s="37"/>
      <c r="L49" s="37"/>
      <c r="M49" s="37"/>
    </row>
    <row r="50" spans="2:13" s="56" customFormat="1" ht="15.75" customHeight="1" x14ac:dyDescent="0.3">
      <c r="B50" s="117" t="s">
        <v>136</v>
      </c>
      <c r="C50" s="171" t="s">
        <v>130</v>
      </c>
      <c r="D50" s="172"/>
      <c r="E50" s="172"/>
      <c r="F50" s="172"/>
      <c r="G50" s="173"/>
      <c r="H50" s="155" t="s">
        <v>281</v>
      </c>
      <c r="I50" s="36">
        <v>15</v>
      </c>
      <c r="J50" s="37"/>
      <c r="K50" s="37"/>
      <c r="L50" s="37"/>
      <c r="M50" s="37"/>
    </row>
    <row r="51" spans="2:13" s="56" customFormat="1" ht="16.5" customHeight="1" x14ac:dyDescent="0.3">
      <c r="B51" s="117"/>
      <c r="C51" s="337" t="s">
        <v>57</v>
      </c>
      <c r="D51" s="338"/>
      <c r="E51" s="338"/>
      <c r="F51" s="338"/>
      <c r="G51" s="338"/>
      <c r="H51" s="339"/>
      <c r="I51" s="63"/>
      <c r="J51" s="63"/>
      <c r="K51" s="63"/>
      <c r="L51" s="63"/>
      <c r="M51" s="63"/>
    </row>
    <row r="52" spans="2:13" s="56" customFormat="1" ht="15.75" customHeight="1" x14ac:dyDescent="0.3">
      <c r="B52" s="117" t="s">
        <v>53</v>
      </c>
      <c r="C52" s="332" t="s">
        <v>49</v>
      </c>
      <c r="D52" s="333"/>
      <c r="E52" s="333"/>
      <c r="F52" s="333"/>
      <c r="G52" s="334"/>
      <c r="H52" s="116" t="s">
        <v>101</v>
      </c>
      <c r="I52" s="36"/>
      <c r="J52" s="37"/>
      <c r="K52" s="37"/>
      <c r="L52" s="37"/>
      <c r="M52" s="37"/>
    </row>
    <row r="53" spans="2:13" s="56" customFormat="1" ht="15.75" customHeight="1" x14ac:dyDescent="0.3">
      <c r="B53" s="117" t="s">
        <v>54</v>
      </c>
      <c r="C53" s="332" t="s">
        <v>161</v>
      </c>
      <c r="D53" s="333"/>
      <c r="E53" s="333"/>
      <c r="F53" s="333"/>
      <c r="G53" s="334"/>
      <c r="H53" s="116" t="s">
        <v>101</v>
      </c>
      <c r="I53" s="36"/>
      <c r="J53" s="36"/>
      <c r="K53" s="36"/>
      <c r="L53" s="36"/>
      <c r="M53" s="36"/>
    </row>
    <row r="54" spans="2:13" s="56" customFormat="1" x14ac:dyDescent="0.3">
      <c r="B54" s="117" t="s">
        <v>55</v>
      </c>
      <c r="C54" s="332" t="s">
        <v>50</v>
      </c>
      <c r="D54" s="333"/>
      <c r="E54" s="333"/>
      <c r="F54" s="333"/>
      <c r="G54" s="334"/>
      <c r="H54" s="116" t="s">
        <v>101</v>
      </c>
      <c r="I54" s="36"/>
      <c r="J54" s="36"/>
      <c r="K54" s="36"/>
      <c r="L54" s="36"/>
      <c r="M54" s="36"/>
    </row>
    <row r="55" spans="2:13" s="56" customFormat="1" ht="17.100000000000001" customHeight="1" x14ac:dyDescent="0.3">
      <c r="B55" s="117" t="s">
        <v>127</v>
      </c>
      <c r="C55" s="332" t="s">
        <v>179</v>
      </c>
      <c r="D55" s="340"/>
      <c r="E55" s="340"/>
      <c r="F55" s="172"/>
      <c r="G55" s="173"/>
      <c r="H55" s="115" t="s">
        <v>58</v>
      </c>
      <c r="I55" s="37"/>
      <c r="J55" s="37"/>
      <c r="K55" s="37"/>
      <c r="L55" s="37"/>
      <c r="M55" s="37"/>
    </row>
    <row r="56" spans="2:13" s="56" customFormat="1" ht="15" customHeight="1" x14ac:dyDescent="0.3">
      <c r="B56" s="117" t="s">
        <v>128</v>
      </c>
      <c r="C56" s="171" t="s">
        <v>219</v>
      </c>
      <c r="D56" s="172"/>
      <c r="E56" s="172"/>
      <c r="F56" s="172"/>
      <c r="G56" s="173"/>
      <c r="H56" s="115" t="s">
        <v>58</v>
      </c>
      <c r="I56" s="37"/>
      <c r="J56" s="37"/>
      <c r="K56" s="37"/>
      <c r="L56" s="37"/>
      <c r="M56" s="37"/>
    </row>
    <row r="57" spans="2:13" s="56" customFormat="1" ht="15.75" customHeight="1" x14ac:dyDescent="0.3">
      <c r="B57" s="117"/>
      <c r="C57" s="188" t="s">
        <v>177</v>
      </c>
      <c r="D57" s="172"/>
      <c r="E57" s="172"/>
      <c r="F57" s="172"/>
      <c r="G57" s="173"/>
      <c r="H57" s="115"/>
      <c r="I57" s="192"/>
      <c r="J57" s="192"/>
      <c r="K57" s="192"/>
      <c r="L57" s="192"/>
      <c r="M57" s="192"/>
    </row>
    <row r="58" spans="2:13" s="56" customFormat="1" ht="24" x14ac:dyDescent="0.3">
      <c r="B58" s="117" t="s">
        <v>178</v>
      </c>
      <c r="C58" s="171" t="s">
        <v>180</v>
      </c>
      <c r="D58" s="172"/>
      <c r="E58" s="172"/>
      <c r="F58" s="172"/>
      <c r="G58" s="173"/>
      <c r="H58" s="115" t="s">
        <v>58</v>
      </c>
      <c r="I58" s="37"/>
      <c r="J58" s="37"/>
      <c r="K58" s="37"/>
      <c r="L58" s="37"/>
      <c r="M58" s="37"/>
    </row>
    <row r="59" spans="2:13" s="56" customFormat="1" x14ac:dyDescent="0.3">
      <c r="B59" s="117"/>
      <c r="C59" s="180"/>
      <c r="D59" s="180"/>
      <c r="E59" s="180"/>
      <c r="F59" s="180"/>
      <c r="G59" s="180"/>
      <c r="H59" s="111"/>
      <c r="I59" s="190"/>
      <c r="J59" s="191"/>
      <c r="K59" s="191"/>
      <c r="L59" s="191"/>
      <c r="M59" s="191"/>
    </row>
    <row r="60" spans="2:13" s="56" customFormat="1" ht="29.1" customHeight="1" x14ac:dyDescent="0.3">
      <c r="B60" s="201"/>
      <c r="C60" s="202" t="s">
        <v>11</v>
      </c>
      <c r="D60" s="202"/>
      <c r="E60" s="58"/>
      <c r="F60" s="203"/>
      <c r="G60" s="203"/>
      <c r="H60" s="204"/>
      <c r="I60" s="208"/>
      <c r="J60" s="208"/>
      <c r="K60" s="208"/>
      <c r="L60" s="209"/>
      <c r="M60" s="209"/>
    </row>
    <row r="61" spans="2:13" s="68" customFormat="1" ht="23.1" customHeight="1" x14ac:dyDescent="0.35">
      <c r="B61" s="205"/>
      <c r="C61" s="206" t="s">
        <v>21</v>
      </c>
      <c r="D61" s="76"/>
      <c r="E61" s="207"/>
      <c r="F61" s="207"/>
      <c r="G61" s="207"/>
      <c r="H61" s="207"/>
      <c r="I61" s="71" t="str">
        <f>IF(I143="","",SUMPRODUCT(($I$143:$XFD$143&lt;I143)*($I$143:$XFD$143&lt;&gt;""))+SUMPRODUCT(($I$143:I143=I143)*1))</f>
        <v/>
      </c>
      <c r="J61" s="71" t="str">
        <f>IF(J143="","",SUMPRODUCT(($I$143:$XFD$143&lt;J143)*($I$143:$XFD$143&lt;&gt;""))+SUMPRODUCT(($I$143:J143=J143)*1))</f>
        <v/>
      </c>
      <c r="K61" s="71" t="str">
        <f>IF(K143="","",SUMPRODUCT(($I$143:$XFD$143&lt;K143)*($I$143:$XFD$143&lt;&gt;""))+SUMPRODUCT(($I$143:K143=K143)*1))</f>
        <v/>
      </c>
      <c r="L61" s="71" t="str">
        <f>IF(L143="","",SUMPRODUCT(($I$143:$XFD$143&lt;L143)*($I$143:$XFD$143&lt;&gt;""))+SUMPRODUCT(($I$143:L143=L143)*1))</f>
        <v/>
      </c>
      <c r="M61" s="71" t="str">
        <f>IF(M143="","",SUMPRODUCT(($I$143:$XFD$143&lt;M143)*($I$143:$XFD$143&lt;&gt;""))+SUMPRODUCT(($I$143:M143=M143)*1))</f>
        <v/>
      </c>
    </row>
    <row r="62" spans="2:13" s="56" customFormat="1" ht="16.5" customHeight="1" x14ac:dyDescent="0.3">
      <c r="B62" s="15"/>
      <c r="C62" s="175"/>
      <c r="D62" s="175"/>
      <c r="E62" s="175"/>
      <c r="F62" s="175"/>
      <c r="G62" s="175"/>
      <c r="H62" s="40"/>
      <c r="I62" s="41" t="str">
        <f>I71</f>
        <v>Alternativ 1</v>
      </c>
      <c r="J62" s="41" t="str">
        <f>J71</f>
        <v>Alternativ 2</v>
      </c>
      <c r="K62" s="41" t="str">
        <f>K71</f>
        <v>Alternativ 3</v>
      </c>
      <c r="L62" s="41" t="str">
        <f>L71</f>
        <v>Alternativ 4</v>
      </c>
      <c r="M62" s="41" t="str">
        <f>M71</f>
        <v>Alternativ 5</v>
      </c>
    </row>
    <row r="63" spans="2:13" s="56" customFormat="1" ht="29.25" customHeight="1" x14ac:dyDescent="0.3">
      <c r="B63" s="39" t="s">
        <v>194</v>
      </c>
      <c r="C63" s="335" t="s">
        <v>91</v>
      </c>
      <c r="D63" s="335"/>
      <c r="E63" s="335"/>
      <c r="F63" s="335"/>
      <c r="G63" s="335"/>
      <c r="H63" s="118" t="s">
        <v>5</v>
      </c>
      <c r="I63" s="42" t="str">
        <f>I143</f>
        <v/>
      </c>
      <c r="J63" s="42" t="str">
        <f t="shared" ref="J63:M63" si="0">J143</f>
        <v/>
      </c>
      <c r="K63" s="42" t="str">
        <f t="shared" si="0"/>
        <v/>
      </c>
      <c r="L63" s="42" t="str">
        <f t="shared" si="0"/>
        <v/>
      </c>
      <c r="M63" s="42" t="str">
        <f t="shared" si="0"/>
        <v/>
      </c>
    </row>
    <row r="64" spans="2:13" s="56" customFormat="1" ht="29.25" customHeight="1" x14ac:dyDescent="0.3">
      <c r="B64" s="39" t="s">
        <v>195</v>
      </c>
      <c r="C64" s="335" t="s">
        <v>143</v>
      </c>
      <c r="D64" s="335"/>
      <c r="E64" s="335"/>
      <c r="F64" s="335"/>
      <c r="G64" s="335"/>
      <c r="H64" s="118" t="s">
        <v>157</v>
      </c>
      <c r="I64" s="42" t="e">
        <f>I63/(I28*$H$15)</f>
        <v>#VALUE!</v>
      </c>
      <c r="J64" s="42" t="e">
        <f t="shared" ref="J64:M64" si="1">J63/(J28*$H$15)</f>
        <v>#VALUE!</v>
      </c>
      <c r="K64" s="42" t="e">
        <f t="shared" si="1"/>
        <v>#VALUE!</v>
      </c>
      <c r="L64" s="42" t="e">
        <f t="shared" si="1"/>
        <v>#VALUE!</v>
      </c>
      <c r="M64" s="42" t="e">
        <f t="shared" si="1"/>
        <v>#VALUE!</v>
      </c>
    </row>
    <row r="65" spans="2:13" s="56" customFormat="1" ht="29.25" customHeight="1" x14ac:dyDescent="0.3">
      <c r="B65" s="39" t="s">
        <v>196</v>
      </c>
      <c r="C65" s="335" t="s">
        <v>141</v>
      </c>
      <c r="D65" s="335"/>
      <c r="E65" s="335"/>
      <c r="F65" s="335"/>
      <c r="G65" s="335"/>
      <c r="H65" s="118" t="s">
        <v>7</v>
      </c>
      <c r="I65" s="43">
        <f>I102*$H$15</f>
        <v>0</v>
      </c>
      <c r="J65" s="43">
        <f t="shared" ref="J65:M65" si="2">J102*$H$15</f>
        <v>0</v>
      </c>
      <c r="K65" s="43">
        <f t="shared" si="2"/>
        <v>0</v>
      </c>
      <c r="L65" s="43">
        <f t="shared" si="2"/>
        <v>0</v>
      </c>
      <c r="M65" s="43">
        <f t="shared" si="2"/>
        <v>0</v>
      </c>
    </row>
    <row r="66" spans="2:13" s="56" customFormat="1" ht="29.25" customHeight="1" x14ac:dyDescent="0.3">
      <c r="B66" s="39" t="s">
        <v>197</v>
      </c>
      <c r="C66" s="174" t="s">
        <v>155</v>
      </c>
      <c r="D66" s="174"/>
      <c r="E66" s="174"/>
      <c r="F66" s="174"/>
      <c r="G66" s="174"/>
      <c r="H66" s="118" t="s">
        <v>156</v>
      </c>
      <c r="I66" s="43">
        <f>(I87+I89+I92+I95-I96)*$H$15</f>
        <v>0</v>
      </c>
      <c r="J66" s="43">
        <f t="shared" ref="J66:M66" si="3">(J87+J89+J92+J95-J96)*$H$15</f>
        <v>0</v>
      </c>
      <c r="K66" s="43">
        <f t="shared" si="3"/>
        <v>0</v>
      </c>
      <c r="L66" s="43">
        <f t="shared" si="3"/>
        <v>0</v>
      </c>
      <c r="M66" s="43">
        <f t="shared" si="3"/>
        <v>0</v>
      </c>
    </row>
    <row r="67" spans="2:13" s="56" customFormat="1" ht="29.25" customHeight="1" x14ac:dyDescent="0.3">
      <c r="B67" s="39" t="s">
        <v>198</v>
      </c>
      <c r="C67" s="174" t="s">
        <v>252</v>
      </c>
      <c r="D67" s="174"/>
      <c r="E67" s="174"/>
      <c r="F67" s="174"/>
      <c r="G67" s="174"/>
      <c r="H67" s="118" t="s">
        <v>253</v>
      </c>
      <c r="I67" s="43" t="e">
        <f>(I87+I89+I92+I95-I96)/I29</f>
        <v>#DIV/0!</v>
      </c>
      <c r="J67" s="43" t="e">
        <f t="shared" ref="J67:M67" si="4">(J87+J89+J92+J95-J96)/J29</f>
        <v>#DIV/0!</v>
      </c>
      <c r="K67" s="43" t="e">
        <f t="shared" si="4"/>
        <v>#DIV/0!</v>
      </c>
      <c r="L67" s="43" t="e">
        <f t="shared" si="4"/>
        <v>#DIV/0!</v>
      </c>
      <c r="M67" s="43" t="e">
        <f t="shared" si="4"/>
        <v>#DIV/0!</v>
      </c>
    </row>
    <row r="68" spans="2:13" s="56" customFormat="1" ht="29.25" customHeight="1" x14ac:dyDescent="0.3">
      <c r="B68" s="39" t="s">
        <v>199</v>
      </c>
      <c r="C68" s="335" t="s">
        <v>92</v>
      </c>
      <c r="D68" s="335"/>
      <c r="E68" s="335"/>
      <c r="F68" s="335"/>
      <c r="G68" s="335"/>
      <c r="H68" s="118" t="s">
        <v>107</v>
      </c>
      <c r="I68" s="43">
        <f>(($H$22*I87)+($H$23*I89)+($H$23*I97))*$H$15</f>
        <v>0</v>
      </c>
      <c r="J68" s="43">
        <f t="shared" ref="J68:M68" si="5">(($H$22*J87)+($H$23*J89)+($H$23*J97))*$H$15</f>
        <v>0</v>
      </c>
      <c r="K68" s="43">
        <f t="shared" si="5"/>
        <v>0</v>
      </c>
      <c r="L68" s="43">
        <f t="shared" si="5"/>
        <v>0</v>
      </c>
      <c r="M68" s="43">
        <f t="shared" si="5"/>
        <v>0</v>
      </c>
    </row>
    <row r="69" spans="2:13" s="56" customFormat="1" ht="16.5" customHeight="1" x14ac:dyDescent="0.3">
      <c r="B69" s="15"/>
      <c r="C69" s="336"/>
      <c r="D69" s="336"/>
      <c r="E69" s="336"/>
      <c r="F69" s="336"/>
      <c r="G69" s="336"/>
      <c r="H69" s="40"/>
      <c r="I69" s="15"/>
      <c r="J69" s="15"/>
      <c r="K69" s="15"/>
      <c r="L69" s="15"/>
      <c r="M69" s="15"/>
    </row>
    <row r="70" spans="2:13" s="67" customFormat="1" ht="26.25" customHeight="1" x14ac:dyDescent="0.35">
      <c r="B70" s="72"/>
      <c r="C70" s="73" t="s">
        <v>13</v>
      </c>
      <c r="D70" s="72"/>
      <c r="E70" s="74"/>
      <c r="F70" s="72"/>
      <c r="G70" s="72"/>
      <c r="H70" s="72"/>
      <c r="I70" s="72"/>
      <c r="J70" s="72"/>
      <c r="K70" s="72"/>
      <c r="L70" s="72"/>
      <c r="M70" s="72"/>
    </row>
    <row r="71" spans="2:13" s="75" customFormat="1" ht="24" customHeight="1" x14ac:dyDescent="0.4">
      <c r="B71" s="2"/>
      <c r="C71" s="342"/>
      <c r="D71" s="342"/>
      <c r="E71" s="342"/>
      <c r="F71" s="342"/>
      <c r="G71" s="342"/>
      <c r="H71" s="4"/>
      <c r="I71" s="22" t="str">
        <f>I27</f>
        <v>Alternativ 1</v>
      </c>
      <c r="J71" s="22" t="str">
        <f t="shared" ref="J71:M71" si="6">J27</f>
        <v>Alternativ 2</v>
      </c>
      <c r="K71" s="22" t="str">
        <f t="shared" si="6"/>
        <v>Alternativ 3</v>
      </c>
      <c r="L71" s="22" t="str">
        <f t="shared" si="6"/>
        <v>Alternativ 4</v>
      </c>
      <c r="M71" s="22" t="str">
        <f t="shared" si="6"/>
        <v>Alternativ 5</v>
      </c>
    </row>
    <row r="72" spans="2:13" ht="13.2" x14ac:dyDescent="0.25">
      <c r="B72" s="5"/>
      <c r="C72" s="341" t="s">
        <v>3</v>
      </c>
      <c r="D72" s="341"/>
      <c r="E72" s="341"/>
      <c r="F72" s="341"/>
      <c r="G72" s="341"/>
      <c r="H72" s="5"/>
      <c r="I72" s="11"/>
      <c r="J72" s="11"/>
      <c r="K72" s="11"/>
      <c r="L72" s="11"/>
      <c r="M72" s="11"/>
    </row>
    <row r="73" spans="2:13" ht="13.2" x14ac:dyDescent="0.25">
      <c r="B73" s="1"/>
      <c r="C73" s="49"/>
      <c r="D73" s="49"/>
      <c r="E73" s="49"/>
      <c r="F73" s="49"/>
      <c r="G73" s="49"/>
      <c r="H73" s="1"/>
      <c r="I73" s="46"/>
      <c r="J73" s="46"/>
      <c r="K73" s="46"/>
      <c r="L73" s="46"/>
      <c r="M73" s="46"/>
    </row>
    <row r="74" spans="2:13" ht="13.2" x14ac:dyDescent="0.25">
      <c r="B74" s="1"/>
      <c r="C74" s="323" t="s">
        <v>10</v>
      </c>
      <c r="D74" s="323"/>
      <c r="E74" s="323"/>
      <c r="F74" s="323"/>
      <c r="G74" s="323"/>
      <c r="H74" s="4"/>
      <c r="I74" s="154"/>
      <c r="J74" s="154"/>
      <c r="K74" s="154"/>
      <c r="L74" s="154"/>
      <c r="M74" s="154"/>
    </row>
    <row r="75" spans="2:13" ht="13.2" x14ac:dyDescent="0.25">
      <c r="B75" s="1"/>
      <c r="C75" s="345" t="s">
        <v>4</v>
      </c>
      <c r="D75" s="345"/>
      <c r="E75" s="345"/>
      <c r="F75" s="345"/>
      <c r="G75" s="345"/>
      <c r="H75" s="2" t="s">
        <v>59</v>
      </c>
      <c r="I75" s="23">
        <f>$H$15</f>
        <v>0</v>
      </c>
      <c r="J75" s="23">
        <f t="shared" ref="J75:M75" si="7">$H$15</f>
        <v>0</v>
      </c>
      <c r="K75" s="23">
        <f t="shared" si="7"/>
        <v>0</v>
      </c>
      <c r="L75" s="23">
        <f t="shared" si="7"/>
        <v>0</v>
      </c>
      <c r="M75" s="23">
        <f t="shared" si="7"/>
        <v>0</v>
      </c>
    </row>
    <row r="76" spans="2:13" ht="13.2" x14ac:dyDescent="0.25">
      <c r="B76" s="1"/>
      <c r="C76" s="344" t="s">
        <v>44</v>
      </c>
      <c r="D76" s="344"/>
      <c r="E76" s="344"/>
      <c r="F76" s="344"/>
      <c r="G76" s="344"/>
      <c r="H76" s="2" t="s">
        <v>58</v>
      </c>
      <c r="I76" s="23">
        <f>I31</f>
        <v>0</v>
      </c>
      <c r="J76" s="23">
        <f t="shared" ref="J76:M76" si="8">J31</f>
        <v>0</v>
      </c>
      <c r="K76" s="23">
        <f t="shared" si="8"/>
        <v>0</v>
      </c>
      <c r="L76" s="23">
        <f t="shared" si="8"/>
        <v>0</v>
      </c>
      <c r="M76" s="23">
        <f t="shared" si="8"/>
        <v>0</v>
      </c>
    </row>
    <row r="77" spans="2:13" ht="13.2" x14ac:dyDescent="0.25">
      <c r="B77" s="1"/>
      <c r="C77" s="51" t="s">
        <v>149</v>
      </c>
      <c r="D77" s="51"/>
      <c r="E77" s="51"/>
      <c r="F77" s="51"/>
      <c r="G77" s="51"/>
      <c r="H77" s="7" t="s">
        <v>58</v>
      </c>
      <c r="I77" s="26">
        <f>I33</f>
        <v>0</v>
      </c>
      <c r="J77" s="26">
        <f t="shared" ref="J77:M77" si="9">J33</f>
        <v>0</v>
      </c>
      <c r="K77" s="26">
        <f t="shared" si="9"/>
        <v>0</v>
      </c>
      <c r="L77" s="26">
        <f t="shared" si="9"/>
        <v>0</v>
      </c>
      <c r="M77" s="26">
        <f t="shared" si="9"/>
        <v>0</v>
      </c>
    </row>
    <row r="78" spans="2:13" ht="13.2" x14ac:dyDescent="0.25">
      <c r="B78" s="1"/>
      <c r="C78" s="49" t="s">
        <v>150</v>
      </c>
      <c r="D78" s="24"/>
      <c r="E78" s="24"/>
      <c r="F78" s="24"/>
      <c r="G78" s="24"/>
      <c r="H78" s="25" t="s">
        <v>5</v>
      </c>
      <c r="I78" s="27">
        <f>I75*(I76+I77)</f>
        <v>0</v>
      </c>
      <c r="J78" s="27">
        <f t="shared" ref="J78:M78" si="10">J75*(J76+J77)</f>
        <v>0</v>
      </c>
      <c r="K78" s="27">
        <f t="shared" si="10"/>
        <v>0</v>
      </c>
      <c r="L78" s="27">
        <f t="shared" si="10"/>
        <v>0</v>
      </c>
      <c r="M78" s="27">
        <f t="shared" si="10"/>
        <v>0</v>
      </c>
    </row>
    <row r="79" spans="2:13" ht="13.2" x14ac:dyDescent="0.25">
      <c r="B79" s="1"/>
      <c r="C79" s="48"/>
      <c r="D79" s="48"/>
      <c r="E79" s="48"/>
      <c r="F79" s="48"/>
      <c r="G79" s="48"/>
      <c r="H79" s="2"/>
      <c r="I79" s="23"/>
      <c r="J79" s="23"/>
      <c r="K79" s="23"/>
      <c r="L79" s="23"/>
      <c r="M79" s="23"/>
    </row>
    <row r="80" spans="2:13" ht="13.2" x14ac:dyDescent="0.25">
      <c r="B80" s="1"/>
      <c r="C80" s="343" t="s">
        <v>151</v>
      </c>
      <c r="D80" s="343"/>
      <c r="E80" s="343"/>
      <c r="F80" s="343"/>
      <c r="G80" s="343"/>
      <c r="H80" s="6" t="s">
        <v>5</v>
      </c>
      <c r="I80" s="13">
        <f>I32</f>
        <v>0</v>
      </c>
      <c r="J80" s="13">
        <f t="shared" ref="J80:M80" si="11">J32</f>
        <v>0</v>
      </c>
      <c r="K80" s="13">
        <f t="shared" si="11"/>
        <v>0</v>
      </c>
      <c r="L80" s="13">
        <f t="shared" si="11"/>
        <v>0</v>
      </c>
      <c r="M80" s="13">
        <f t="shared" si="11"/>
        <v>0</v>
      </c>
    </row>
    <row r="81" spans="2:13" ht="13.2" x14ac:dyDescent="0.25">
      <c r="B81" s="1"/>
      <c r="C81" s="50"/>
      <c r="D81" s="50"/>
      <c r="E81" s="50"/>
      <c r="F81" s="50"/>
      <c r="G81" s="50"/>
      <c r="H81" s="6"/>
      <c r="I81" s="13"/>
      <c r="J81" s="13"/>
      <c r="K81" s="13"/>
      <c r="L81" s="13"/>
      <c r="M81" s="13"/>
    </row>
    <row r="82" spans="2:13" ht="13.2" x14ac:dyDescent="0.25">
      <c r="B82" s="3"/>
      <c r="C82" s="322" t="s">
        <v>20</v>
      </c>
      <c r="D82" s="322"/>
      <c r="E82" s="322"/>
      <c r="F82" s="322"/>
      <c r="G82" s="322"/>
      <c r="H82" s="3" t="s">
        <v>5</v>
      </c>
      <c r="I82" s="14">
        <f>SUM(I78,I80)</f>
        <v>0</v>
      </c>
      <c r="J82" s="14">
        <f t="shared" ref="J82:M82" si="12">SUM(J78,J80)</f>
        <v>0</v>
      </c>
      <c r="K82" s="14">
        <f t="shared" si="12"/>
        <v>0</v>
      </c>
      <c r="L82" s="14">
        <f t="shared" si="12"/>
        <v>0</v>
      </c>
      <c r="M82" s="14">
        <f t="shared" si="12"/>
        <v>0</v>
      </c>
    </row>
    <row r="83" spans="2:13" ht="13.2" x14ac:dyDescent="0.25">
      <c r="B83" s="8"/>
      <c r="C83" s="326"/>
      <c r="D83" s="326"/>
      <c r="E83" s="326"/>
      <c r="F83" s="326"/>
      <c r="G83" s="326"/>
      <c r="H83" s="1"/>
      <c r="I83" s="30"/>
      <c r="J83" s="30"/>
      <c r="K83" s="30"/>
      <c r="L83" s="30"/>
      <c r="M83" s="30"/>
    </row>
    <row r="84" spans="2:13" ht="13.2" x14ac:dyDescent="0.25">
      <c r="B84" s="3"/>
      <c r="C84" s="322" t="s">
        <v>60</v>
      </c>
      <c r="D84" s="322"/>
      <c r="E84" s="322"/>
      <c r="F84" s="322"/>
      <c r="G84" s="322"/>
      <c r="H84" s="3"/>
      <c r="I84" s="31"/>
      <c r="J84" s="31"/>
      <c r="K84" s="31"/>
      <c r="L84" s="31"/>
      <c r="M84" s="31"/>
    </row>
    <row r="85" spans="2:13" ht="13.2" x14ac:dyDescent="0.25">
      <c r="B85" s="8"/>
      <c r="C85" s="49"/>
      <c r="D85" s="49"/>
      <c r="E85" s="49"/>
      <c r="F85" s="49"/>
      <c r="G85" s="49"/>
      <c r="H85" s="1"/>
      <c r="I85" s="16"/>
      <c r="J85" s="16"/>
      <c r="K85" s="16"/>
      <c r="L85" s="16"/>
      <c r="M85" s="16"/>
    </row>
    <row r="86" spans="2:13" ht="13.2" x14ac:dyDescent="0.25">
      <c r="B86" s="8"/>
      <c r="C86" s="323" t="s">
        <v>118</v>
      </c>
      <c r="D86" s="323"/>
      <c r="E86" s="323"/>
      <c r="F86" s="323"/>
      <c r="G86" s="323"/>
      <c r="H86" s="4"/>
      <c r="I86" s="29"/>
      <c r="J86" s="29"/>
      <c r="K86" s="29"/>
      <c r="L86" s="29"/>
      <c r="M86" s="29"/>
    </row>
    <row r="87" spans="2:13" ht="13.2" x14ac:dyDescent="0.25">
      <c r="B87" s="8"/>
      <c r="C87" s="169" t="str">
        <f>C36</f>
        <v xml:space="preserve"> Energianvändning uppvärmning fjärrvärme</v>
      </c>
      <c r="D87" s="169"/>
      <c r="E87" s="169"/>
      <c r="F87" s="169"/>
      <c r="G87" s="169"/>
      <c r="H87" s="167" t="str">
        <f>H50</f>
        <v>kWh/år/stk</v>
      </c>
      <c r="I87" s="10">
        <f>I36*I29</f>
        <v>0</v>
      </c>
      <c r="J87" s="10">
        <f t="shared" ref="J87:M87" si="13">J36*J29</f>
        <v>0</v>
      </c>
      <c r="K87" s="10">
        <f t="shared" si="13"/>
        <v>0</v>
      </c>
      <c r="L87" s="10">
        <f t="shared" si="13"/>
        <v>0</v>
      </c>
      <c r="M87" s="10">
        <f t="shared" si="13"/>
        <v>0</v>
      </c>
    </row>
    <row r="88" spans="2:13" ht="13.2" x14ac:dyDescent="0.25">
      <c r="B88" s="8"/>
      <c r="C88" s="165" t="str">
        <f>C18</f>
        <v>Energipris fjärrvärme</v>
      </c>
      <c r="D88" s="165"/>
      <c r="E88" s="165"/>
      <c r="F88" s="165"/>
      <c r="G88" s="165"/>
      <c r="H88" s="167" t="s">
        <v>6</v>
      </c>
      <c r="I88" s="168">
        <f>$H$18</f>
        <v>0</v>
      </c>
      <c r="J88" s="168">
        <f t="shared" ref="J88:M88" si="14">$H$18</f>
        <v>0</v>
      </c>
      <c r="K88" s="168">
        <f t="shared" si="14"/>
        <v>0</v>
      </c>
      <c r="L88" s="168">
        <f t="shared" si="14"/>
        <v>0</v>
      </c>
      <c r="M88" s="168">
        <f t="shared" si="14"/>
        <v>0</v>
      </c>
    </row>
    <row r="89" spans="2:13" ht="13.2" x14ac:dyDescent="0.25">
      <c r="B89" s="8"/>
      <c r="C89" s="198" t="str">
        <f>C37</f>
        <v xml:space="preserve"> Energianvändning uppvärmning el</v>
      </c>
      <c r="D89" s="165"/>
      <c r="E89" s="165"/>
      <c r="F89" s="165"/>
      <c r="G89" s="165"/>
      <c r="H89" s="167" t="str">
        <f>H50</f>
        <v>kWh/år/stk</v>
      </c>
      <c r="I89" s="10">
        <f>I37*I29</f>
        <v>0</v>
      </c>
      <c r="J89" s="10">
        <f t="shared" ref="J89:M89" si="15">J37*J29</f>
        <v>0</v>
      </c>
      <c r="K89" s="10">
        <f t="shared" si="15"/>
        <v>0</v>
      </c>
      <c r="L89" s="10">
        <f t="shared" si="15"/>
        <v>0</v>
      </c>
      <c r="M89" s="10">
        <f t="shared" si="15"/>
        <v>0</v>
      </c>
    </row>
    <row r="90" spans="2:13" ht="13.2" x14ac:dyDescent="0.25">
      <c r="B90" s="8"/>
      <c r="C90" s="178" t="str">
        <f>C19</f>
        <v>Energipris el</v>
      </c>
      <c r="D90" s="178"/>
      <c r="E90" s="178"/>
      <c r="F90" s="178"/>
      <c r="G90" s="178"/>
      <c r="H90" s="28" t="s">
        <v>6</v>
      </c>
      <c r="I90" s="158">
        <f>$H$19</f>
        <v>0</v>
      </c>
      <c r="J90" s="158">
        <f t="shared" ref="J90:M90" si="16">$H$19</f>
        <v>0</v>
      </c>
      <c r="K90" s="158">
        <f t="shared" si="16"/>
        <v>0</v>
      </c>
      <c r="L90" s="158">
        <f t="shared" si="16"/>
        <v>0</v>
      </c>
      <c r="M90" s="158">
        <f t="shared" si="16"/>
        <v>0</v>
      </c>
    </row>
    <row r="91" spans="2:13" ht="13.2" x14ac:dyDescent="0.25">
      <c r="B91" s="8"/>
      <c r="C91" s="50" t="s">
        <v>120</v>
      </c>
      <c r="D91" s="165"/>
      <c r="E91" s="165"/>
      <c r="F91" s="165"/>
      <c r="G91" s="165"/>
      <c r="H91" s="170" t="s">
        <v>101</v>
      </c>
      <c r="I91" s="197">
        <f>(I87*I88)+(I89*I90)</f>
        <v>0</v>
      </c>
      <c r="J91" s="197">
        <f t="shared" ref="J91:M91" si="17">(J87*J88)+(J89*J90)</f>
        <v>0</v>
      </c>
      <c r="K91" s="197">
        <f t="shared" si="17"/>
        <v>0</v>
      </c>
      <c r="L91" s="197">
        <f t="shared" si="17"/>
        <v>0</v>
      </c>
      <c r="M91" s="197">
        <f t="shared" si="17"/>
        <v>0</v>
      </c>
    </row>
    <row r="92" spans="2:13" ht="13.2" x14ac:dyDescent="0.25">
      <c r="B92" s="8"/>
      <c r="C92" s="165" t="s">
        <v>114</v>
      </c>
      <c r="D92" s="165"/>
      <c r="E92" s="165"/>
      <c r="F92" s="165"/>
      <c r="G92" s="165"/>
      <c r="H92" s="167" t="str">
        <f>H50</f>
        <v>kWh/år/stk</v>
      </c>
      <c r="I92" s="10">
        <f>I38*I29</f>
        <v>0</v>
      </c>
      <c r="J92" s="10">
        <f t="shared" ref="J92:M92" si="18">J38*J29</f>
        <v>0</v>
      </c>
      <c r="K92" s="10">
        <f t="shared" si="18"/>
        <v>0</v>
      </c>
      <c r="L92" s="10">
        <f t="shared" si="18"/>
        <v>0</v>
      </c>
      <c r="M92" s="10">
        <f t="shared" si="18"/>
        <v>0</v>
      </c>
    </row>
    <row r="93" spans="2:13" ht="13.2" x14ac:dyDescent="0.25">
      <c r="B93" s="8"/>
      <c r="C93" s="178" t="s">
        <v>112</v>
      </c>
      <c r="D93" s="178"/>
      <c r="E93" s="178"/>
      <c r="F93" s="178"/>
      <c r="G93" s="178"/>
      <c r="H93" s="28" t="s">
        <v>6</v>
      </c>
      <c r="I93" s="158">
        <f>$H$20</f>
        <v>0</v>
      </c>
      <c r="J93" s="158">
        <f t="shared" ref="J93:M93" si="19">$H$20</f>
        <v>0</v>
      </c>
      <c r="K93" s="158">
        <f t="shared" si="19"/>
        <v>0</v>
      </c>
      <c r="L93" s="158">
        <f t="shared" si="19"/>
        <v>0</v>
      </c>
      <c r="M93" s="158">
        <f t="shared" si="19"/>
        <v>0</v>
      </c>
    </row>
    <row r="94" spans="2:13" ht="13.2" x14ac:dyDescent="0.25">
      <c r="B94" s="8"/>
      <c r="C94" s="50" t="s">
        <v>121</v>
      </c>
      <c r="D94" s="165"/>
      <c r="E94" s="165"/>
      <c r="F94" s="165"/>
      <c r="G94" s="165"/>
      <c r="H94" s="170" t="s">
        <v>101</v>
      </c>
      <c r="I94" s="197">
        <f>I92*I93</f>
        <v>0</v>
      </c>
      <c r="J94" s="197">
        <f t="shared" ref="J94:M94" si="20">J92*J93</f>
        <v>0</v>
      </c>
      <c r="K94" s="197">
        <f t="shared" si="20"/>
        <v>0</v>
      </c>
      <c r="L94" s="197">
        <f t="shared" si="20"/>
        <v>0</v>
      </c>
      <c r="M94" s="197">
        <f t="shared" si="20"/>
        <v>0</v>
      </c>
    </row>
    <row r="95" spans="2:13" ht="13.2" x14ac:dyDescent="0.25">
      <c r="B95" s="8"/>
      <c r="C95" s="165" t="s">
        <v>109</v>
      </c>
      <c r="D95" s="165"/>
      <c r="E95" s="165"/>
      <c r="F95" s="165"/>
      <c r="G95" s="165"/>
      <c r="H95" s="167" t="str">
        <f>H50</f>
        <v>kWh/år/stk</v>
      </c>
      <c r="I95" s="10">
        <f>I39*I28</f>
        <v>0</v>
      </c>
      <c r="J95" s="10">
        <f t="shared" ref="J95:M95" si="21">J39*J28</f>
        <v>0</v>
      </c>
      <c r="K95" s="10">
        <f t="shared" si="21"/>
        <v>0</v>
      </c>
      <c r="L95" s="10">
        <f t="shared" si="21"/>
        <v>0</v>
      </c>
      <c r="M95" s="10">
        <f t="shared" si="21"/>
        <v>0</v>
      </c>
    </row>
    <row r="96" spans="2:13" ht="13.2" x14ac:dyDescent="0.25">
      <c r="B96" s="8"/>
      <c r="C96" s="165" t="s">
        <v>139</v>
      </c>
      <c r="D96" s="165"/>
      <c r="E96" s="165"/>
      <c r="F96" s="165"/>
      <c r="G96" s="165"/>
      <c r="H96" s="167" t="str">
        <f t="shared" ref="H96:I96" si="22">H50</f>
        <v>kWh/år/stk</v>
      </c>
      <c r="I96" s="10">
        <f t="shared" si="22"/>
        <v>15</v>
      </c>
      <c r="J96" s="10">
        <f t="shared" ref="J96:M96" si="23">J50</f>
        <v>0</v>
      </c>
      <c r="K96" s="10">
        <f t="shared" si="23"/>
        <v>0</v>
      </c>
      <c r="L96" s="10">
        <f t="shared" si="23"/>
        <v>0</v>
      </c>
      <c r="M96" s="10">
        <f t="shared" si="23"/>
        <v>0</v>
      </c>
    </row>
    <row r="97" spans="2:13" ht="13.2" x14ac:dyDescent="0.25">
      <c r="B97" s="8"/>
      <c r="C97" s="165" t="s">
        <v>140</v>
      </c>
      <c r="D97" s="165"/>
      <c r="E97" s="165"/>
      <c r="F97" s="165"/>
      <c r="G97" s="165"/>
      <c r="H97" s="167" t="str">
        <f>H50</f>
        <v>kWh/år/stk</v>
      </c>
      <c r="I97" s="10">
        <f>I95-I96</f>
        <v>-15</v>
      </c>
      <c r="J97" s="10">
        <f t="shared" ref="J97:M97" si="24">J95-J96</f>
        <v>0</v>
      </c>
      <c r="K97" s="10">
        <f t="shared" si="24"/>
        <v>0</v>
      </c>
      <c r="L97" s="10">
        <f t="shared" si="24"/>
        <v>0</v>
      </c>
      <c r="M97" s="10">
        <f t="shared" si="24"/>
        <v>0</v>
      </c>
    </row>
    <row r="98" spans="2:13" ht="13.2" x14ac:dyDescent="0.25">
      <c r="B98" s="8"/>
      <c r="C98" s="178" t="s">
        <v>122</v>
      </c>
      <c r="D98" s="178"/>
      <c r="E98" s="178"/>
      <c r="F98" s="178"/>
      <c r="G98" s="178"/>
      <c r="H98" s="28" t="s">
        <v>6</v>
      </c>
      <c r="I98" s="158">
        <f>$H$19</f>
        <v>0</v>
      </c>
      <c r="J98" s="158">
        <f t="shared" ref="J98:M98" si="25">$H$19</f>
        <v>0</v>
      </c>
      <c r="K98" s="158">
        <f t="shared" si="25"/>
        <v>0</v>
      </c>
      <c r="L98" s="158">
        <f t="shared" si="25"/>
        <v>0</v>
      </c>
      <c r="M98" s="158">
        <f t="shared" si="25"/>
        <v>0</v>
      </c>
    </row>
    <row r="99" spans="2:13" ht="13.2" x14ac:dyDescent="0.25">
      <c r="B99" s="8"/>
      <c r="C99" s="50" t="s">
        <v>142</v>
      </c>
      <c r="D99" s="165"/>
      <c r="E99" s="165"/>
      <c r="F99" s="165"/>
      <c r="G99" s="165"/>
      <c r="H99" s="170" t="s">
        <v>101</v>
      </c>
      <c r="I99" s="197">
        <f>(I97*I98)</f>
        <v>0</v>
      </c>
      <c r="J99" s="197">
        <f t="shared" ref="J99:M99" si="26">(J97*J98)</f>
        <v>0</v>
      </c>
      <c r="K99" s="197">
        <f t="shared" si="26"/>
        <v>0</v>
      </c>
      <c r="L99" s="197">
        <f t="shared" si="26"/>
        <v>0</v>
      </c>
      <c r="M99" s="197">
        <f t="shared" si="26"/>
        <v>0</v>
      </c>
    </row>
    <row r="100" spans="2:13" ht="13.2" x14ac:dyDescent="0.25">
      <c r="B100" s="8"/>
      <c r="C100" s="165"/>
      <c r="D100" s="165"/>
      <c r="E100" s="165"/>
      <c r="F100" s="165"/>
      <c r="G100" s="165"/>
      <c r="H100" s="167"/>
      <c r="I100" s="168"/>
      <c r="J100" s="168"/>
      <c r="K100" s="168"/>
      <c r="L100" s="168"/>
      <c r="M100" s="168"/>
    </row>
    <row r="101" spans="2:13" ht="13.2" x14ac:dyDescent="0.25">
      <c r="B101" s="8"/>
      <c r="C101" s="178"/>
      <c r="D101" s="178"/>
      <c r="E101" s="178"/>
      <c r="F101" s="178"/>
      <c r="G101" s="178"/>
      <c r="H101" s="28"/>
      <c r="I101" s="158"/>
      <c r="J101" s="158"/>
      <c r="K101" s="158"/>
      <c r="L101" s="158"/>
      <c r="M101" s="158"/>
    </row>
    <row r="102" spans="2:13" s="137" customFormat="1" ht="13.2" x14ac:dyDescent="0.25">
      <c r="B102" s="138"/>
      <c r="C102" s="295" t="s">
        <v>119</v>
      </c>
      <c r="D102" s="295"/>
      <c r="E102" s="295"/>
      <c r="F102" s="295"/>
      <c r="G102" s="295"/>
      <c r="H102" s="1" t="s">
        <v>101</v>
      </c>
      <c r="I102" s="16">
        <f>I91+I94+I99</f>
        <v>0</v>
      </c>
      <c r="J102" s="16">
        <f t="shared" ref="J102:M102" si="27">J91+J94+J99</f>
        <v>0</v>
      </c>
      <c r="K102" s="16">
        <f t="shared" si="27"/>
        <v>0</v>
      </c>
      <c r="L102" s="16">
        <f t="shared" si="27"/>
        <v>0</v>
      </c>
      <c r="M102" s="16">
        <f t="shared" si="27"/>
        <v>0</v>
      </c>
    </row>
    <row r="103" spans="2:13" ht="13.2" x14ac:dyDescent="0.25">
      <c r="B103" s="8"/>
      <c r="C103" s="141" t="s">
        <v>73</v>
      </c>
      <c r="D103" s="141"/>
      <c r="E103" s="141"/>
      <c r="F103" s="141"/>
      <c r="G103" s="141"/>
      <c r="H103" s="142"/>
      <c r="I103" s="145">
        <f>IF($H$17=$H$21,$H$16,(1/($H$17-$H$21))*(1-((1+$H$21)/(1+$H$17))^$H$16))</f>
        <v>0</v>
      </c>
      <c r="J103" s="145">
        <f t="shared" ref="J103:M103" si="28">IF($H$17=$H$21,$H$16,(1/($H$17-$H$21))*(1-((1+$H$21)/(1+$H$17))^$H$16))</f>
        <v>0</v>
      </c>
      <c r="K103" s="145">
        <f t="shared" si="28"/>
        <v>0</v>
      </c>
      <c r="L103" s="145">
        <f t="shared" si="28"/>
        <v>0</v>
      </c>
      <c r="M103" s="145">
        <f t="shared" si="28"/>
        <v>0</v>
      </c>
    </row>
    <row r="104" spans="2:13" s="161" customFormat="1" ht="13.2" x14ac:dyDescent="0.25">
      <c r="B104" s="6"/>
      <c r="C104" s="325" t="s">
        <v>123</v>
      </c>
      <c r="D104" s="325"/>
      <c r="E104" s="325"/>
      <c r="F104" s="325"/>
      <c r="G104" s="325"/>
      <c r="H104" s="159" t="s">
        <v>5</v>
      </c>
      <c r="I104" s="160">
        <f>I102*I103*$H$15</f>
        <v>0</v>
      </c>
      <c r="J104" s="160">
        <f t="shared" ref="J104:M104" si="29">J102*J103*$H$15</f>
        <v>0</v>
      </c>
      <c r="K104" s="160">
        <f t="shared" si="29"/>
        <v>0</v>
      </c>
      <c r="L104" s="160">
        <f t="shared" si="29"/>
        <v>0</v>
      </c>
      <c r="M104" s="160">
        <f t="shared" si="29"/>
        <v>0</v>
      </c>
    </row>
    <row r="105" spans="2:13" ht="13.2" x14ac:dyDescent="0.25">
      <c r="B105" s="8"/>
      <c r="C105" s="50"/>
      <c r="D105" s="50"/>
      <c r="E105" s="50"/>
      <c r="F105" s="50"/>
      <c r="G105" s="50"/>
      <c r="H105" s="6"/>
      <c r="I105" s="13"/>
      <c r="J105" s="13"/>
      <c r="K105" s="13"/>
      <c r="L105" s="13"/>
      <c r="M105" s="13"/>
    </row>
    <row r="106" spans="2:13" ht="13.2" x14ac:dyDescent="0.25">
      <c r="B106" s="8"/>
      <c r="C106" s="323" t="s">
        <v>1</v>
      </c>
      <c r="D106" s="323"/>
      <c r="E106" s="323"/>
      <c r="F106" s="323"/>
      <c r="G106" s="323"/>
      <c r="H106" s="1"/>
      <c r="I106" s="16"/>
      <c r="J106" s="16"/>
      <c r="K106" s="16"/>
      <c r="L106" s="16"/>
      <c r="M106" s="16"/>
    </row>
    <row r="107" spans="2:13" ht="13.2" x14ac:dyDescent="0.25">
      <c r="B107" s="8"/>
      <c r="C107" s="162" t="s">
        <v>46</v>
      </c>
      <c r="D107" s="162"/>
      <c r="E107" s="162"/>
      <c r="F107" s="162"/>
      <c r="G107" s="162"/>
      <c r="H107" s="162" t="str">
        <f t="shared" ref="H107:I109" si="30">H40</f>
        <v>kr/år/stk</v>
      </c>
      <c r="I107" s="163">
        <f t="shared" si="30"/>
        <v>0</v>
      </c>
      <c r="J107" s="163">
        <f t="shared" ref="J107:M107" si="31">J40</f>
        <v>0</v>
      </c>
      <c r="K107" s="163">
        <f t="shared" si="31"/>
        <v>0</v>
      </c>
      <c r="L107" s="163">
        <f t="shared" si="31"/>
        <v>0</v>
      </c>
      <c r="M107" s="163">
        <f t="shared" si="31"/>
        <v>0</v>
      </c>
    </row>
    <row r="108" spans="2:13" ht="13.2" x14ac:dyDescent="0.25">
      <c r="B108" s="8"/>
      <c r="C108" s="48" t="str">
        <f>C41</f>
        <v xml:space="preserve">Kostnader för service och underhåll </v>
      </c>
      <c r="D108" s="48"/>
      <c r="E108" s="48"/>
      <c r="F108" s="48"/>
      <c r="G108" s="48"/>
      <c r="H108" s="2" t="str">
        <f t="shared" si="30"/>
        <v>kr/år/stk</v>
      </c>
      <c r="I108" s="23">
        <f t="shared" si="30"/>
        <v>0</v>
      </c>
      <c r="J108" s="23">
        <f t="shared" ref="J108:M108" si="32">J41</f>
        <v>0</v>
      </c>
      <c r="K108" s="23">
        <f t="shared" si="32"/>
        <v>0</v>
      </c>
      <c r="L108" s="23">
        <f t="shared" si="32"/>
        <v>0</v>
      </c>
      <c r="M108" s="23">
        <f t="shared" si="32"/>
        <v>0</v>
      </c>
    </row>
    <row r="109" spans="2:13" ht="13.2" x14ac:dyDescent="0.25">
      <c r="B109" s="8"/>
      <c r="C109" s="51" t="str">
        <f>C42</f>
        <v>Arbetskostnader övrigt</v>
      </c>
      <c r="D109" s="51"/>
      <c r="E109" s="51"/>
      <c r="F109" s="51"/>
      <c r="G109" s="51"/>
      <c r="H109" s="7" t="str">
        <f t="shared" si="30"/>
        <v>kr/år/stk</v>
      </c>
      <c r="I109" s="26">
        <f t="shared" si="30"/>
        <v>0</v>
      </c>
      <c r="J109" s="26">
        <f t="shared" ref="J109:M109" si="33">J42</f>
        <v>0</v>
      </c>
      <c r="K109" s="26">
        <f t="shared" si="33"/>
        <v>0</v>
      </c>
      <c r="L109" s="26">
        <f t="shared" si="33"/>
        <v>0</v>
      </c>
      <c r="M109" s="26">
        <f t="shared" si="33"/>
        <v>0</v>
      </c>
    </row>
    <row r="110" spans="2:13" ht="13.2" x14ac:dyDescent="0.25">
      <c r="B110" s="8"/>
      <c r="C110" s="47" t="s">
        <v>103</v>
      </c>
      <c r="D110" s="47"/>
      <c r="E110" s="47"/>
      <c r="F110" s="47"/>
      <c r="G110" s="47"/>
      <c r="H110" s="1" t="s">
        <v>101</v>
      </c>
      <c r="I110" s="16">
        <f>SUM(I107,I108,I109)</f>
        <v>0</v>
      </c>
      <c r="J110" s="16">
        <f t="shared" ref="J110:M110" si="34">SUM(J107,J108,J109)</f>
        <v>0</v>
      </c>
      <c r="K110" s="16">
        <f t="shared" si="34"/>
        <v>0</v>
      </c>
      <c r="L110" s="16">
        <f t="shared" si="34"/>
        <v>0</v>
      </c>
      <c r="M110" s="16">
        <f t="shared" si="34"/>
        <v>0</v>
      </c>
    </row>
    <row r="111" spans="2:13" ht="12.75" customHeight="1" x14ac:dyDescent="0.25">
      <c r="B111" s="8"/>
      <c r="C111" s="141" t="s">
        <v>73</v>
      </c>
      <c r="D111" s="141"/>
      <c r="E111" s="141"/>
      <c r="F111" s="141"/>
      <c r="G111" s="141"/>
      <c r="H111" s="142"/>
      <c r="I111" s="145">
        <f>(1/$H$17)*(1-((1/(1+$H$17))^$H$16))</f>
        <v>0</v>
      </c>
      <c r="J111" s="145">
        <f t="shared" ref="J111:M111" si="35">(1/$H$17)*(1-((1/(1+$H$17))^$H$16))</f>
        <v>0</v>
      </c>
      <c r="K111" s="145">
        <f t="shared" si="35"/>
        <v>0</v>
      </c>
      <c r="L111" s="145">
        <f t="shared" si="35"/>
        <v>0</v>
      </c>
      <c r="M111" s="145">
        <f t="shared" si="35"/>
        <v>0</v>
      </c>
    </row>
    <row r="112" spans="2:13" ht="12.75" customHeight="1" x14ac:dyDescent="0.25">
      <c r="B112" s="8"/>
      <c r="C112" s="324" t="s">
        <v>93</v>
      </c>
      <c r="D112" s="324"/>
      <c r="E112" s="324"/>
      <c r="F112" s="324"/>
      <c r="G112" s="324"/>
      <c r="H112" s="143" t="s">
        <v>5</v>
      </c>
      <c r="I112" s="144">
        <f>I110*I111*$H$15</f>
        <v>0</v>
      </c>
      <c r="J112" s="144">
        <f t="shared" ref="J112:M112" si="36">J110*J111*$H$15</f>
        <v>0</v>
      </c>
      <c r="K112" s="144">
        <f t="shared" si="36"/>
        <v>0</v>
      </c>
      <c r="L112" s="144">
        <f t="shared" si="36"/>
        <v>0</v>
      </c>
      <c r="M112" s="144">
        <f t="shared" si="36"/>
        <v>0</v>
      </c>
    </row>
    <row r="113" spans="2:13" ht="13.2" x14ac:dyDescent="0.25">
      <c r="B113" s="8"/>
      <c r="C113" s="47"/>
      <c r="D113" s="47"/>
      <c r="E113" s="47"/>
      <c r="F113" s="47"/>
      <c r="G113" s="47"/>
      <c r="H113" s="1"/>
      <c r="I113" s="16"/>
      <c r="J113" s="16"/>
      <c r="K113" s="16"/>
      <c r="L113" s="16"/>
      <c r="M113" s="16"/>
    </row>
    <row r="114" spans="2:13" ht="13.35" customHeight="1" x14ac:dyDescent="0.25">
      <c r="B114" s="3"/>
      <c r="C114" s="322" t="s">
        <v>94</v>
      </c>
      <c r="D114" s="322"/>
      <c r="E114" s="322"/>
      <c r="F114" s="322"/>
      <c r="G114" s="322"/>
      <c r="H114" s="3" t="s">
        <v>5</v>
      </c>
      <c r="I114" s="14">
        <f>SUM(I104,I112)</f>
        <v>0</v>
      </c>
      <c r="J114" s="14">
        <f t="shared" ref="J114:M114" si="37">SUM(J104,J112)</f>
        <v>0</v>
      </c>
      <c r="K114" s="14">
        <f t="shared" si="37"/>
        <v>0</v>
      </c>
      <c r="L114" s="14">
        <f t="shared" si="37"/>
        <v>0</v>
      </c>
      <c r="M114" s="14">
        <f t="shared" si="37"/>
        <v>0</v>
      </c>
    </row>
    <row r="115" spans="2:13" ht="13.2" x14ac:dyDescent="0.25">
      <c r="B115" s="8"/>
      <c r="C115" s="47"/>
      <c r="D115" s="47"/>
      <c r="E115" s="47"/>
      <c r="F115" s="47"/>
      <c r="G115" s="47"/>
      <c r="H115" s="1"/>
      <c r="I115" s="16"/>
      <c r="J115" s="16"/>
      <c r="K115" s="16"/>
      <c r="L115" s="16"/>
      <c r="M115" s="16"/>
    </row>
    <row r="116" spans="2:13" ht="13.35" customHeight="1" x14ac:dyDescent="0.25">
      <c r="B116" s="3"/>
      <c r="C116" s="327" t="s">
        <v>48</v>
      </c>
      <c r="D116" s="327"/>
      <c r="E116" s="327"/>
      <c r="F116" s="327"/>
      <c r="G116" s="327"/>
      <c r="H116" s="3"/>
      <c r="I116" s="14"/>
      <c r="J116" s="14"/>
      <c r="K116" s="14"/>
      <c r="L116" s="14"/>
      <c r="M116" s="14"/>
    </row>
    <row r="117" spans="2:13" ht="13.2" x14ac:dyDescent="0.25">
      <c r="B117" s="8"/>
      <c r="C117" s="47"/>
      <c r="D117" s="47"/>
      <c r="E117" s="47"/>
      <c r="F117" s="47"/>
      <c r="G117" s="47"/>
      <c r="H117" s="1"/>
      <c r="I117" s="16"/>
      <c r="J117" s="16"/>
      <c r="K117" s="16"/>
      <c r="L117" s="16"/>
      <c r="M117" s="16"/>
    </row>
    <row r="118" spans="2:13" ht="13.2" x14ac:dyDescent="0.25">
      <c r="B118" s="8"/>
      <c r="C118" s="47" t="s">
        <v>137</v>
      </c>
      <c r="D118" s="47"/>
      <c r="E118" s="47"/>
      <c r="F118" s="47"/>
      <c r="G118" s="47"/>
      <c r="H118" s="2"/>
      <c r="I118" s="16"/>
      <c r="J118" s="16"/>
      <c r="K118" s="16"/>
      <c r="L118" s="16"/>
      <c r="M118" s="16"/>
    </row>
    <row r="119" spans="2:13" ht="13.2" x14ac:dyDescent="0.25">
      <c r="B119" s="8"/>
      <c r="C119" s="330" t="s">
        <v>217</v>
      </c>
      <c r="D119" s="330"/>
      <c r="E119" s="330"/>
      <c r="F119" s="330"/>
      <c r="G119" s="330"/>
      <c r="H119" s="2" t="s">
        <v>58</v>
      </c>
      <c r="I119" s="23">
        <f t="shared" ref="I119:I124" si="38">I44</f>
        <v>0</v>
      </c>
      <c r="J119" s="23">
        <f t="shared" ref="J119:M119" si="39">J44</f>
        <v>0</v>
      </c>
      <c r="K119" s="23">
        <f t="shared" si="39"/>
        <v>0</v>
      </c>
      <c r="L119" s="23">
        <f t="shared" si="39"/>
        <v>0</v>
      </c>
      <c r="M119" s="23">
        <f t="shared" si="39"/>
        <v>0</v>
      </c>
    </row>
    <row r="120" spans="2:13" ht="13.2" x14ac:dyDescent="0.25">
      <c r="B120" s="8"/>
      <c r="C120" s="330" t="s">
        <v>133</v>
      </c>
      <c r="D120" s="330"/>
      <c r="E120" s="330"/>
      <c r="F120" s="330"/>
      <c r="G120" s="330"/>
      <c r="H120" s="2" t="s">
        <v>58</v>
      </c>
      <c r="I120" s="23">
        <f t="shared" si="38"/>
        <v>0</v>
      </c>
      <c r="J120" s="23">
        <f t="shared" ref="J120:M120" si="40">J45</f>
        <v>0</v>
      </c>
      <c r="K120" s="23">
        <f t="shared" si="40"/>
        <v>0</v>
      </c>
      <c r="L120" s="23">
        <f t="shared" si="40"/>
        <v>0</v>
      </c>
      <c r="M120" s="23">
        <f t="shared" si="40"/>
        <v>0</v>
      </c>
    </row>
    <row r="121" spans="2:13" ht="13.2" x14ac:dyDescent="0.25">
      <c r="B121" s="8"/>
      <c r="C121" s="330" t="s">
        <v>131</v>
      </c>
      <c r="D121" s="330"/>
      <c r="E121" s="330"/>
      <c r="F121" s="330"/>
      <c r="G121" s="330"/>
      <c r="H121" s="2" t="s">
        <v>58</v>
      </c>
      <c r="I121" s="23">
        <f t="shared" si="38"/>
        <v>0</v>
      </c>
      <c r="J121" s="23">
        <f t="shared" ref="J121:M121" si="41">J46</f>
        <v>0</v>
      </c>
      <c r="K121" s="23">
        <f t="shared" si="41"/>
        <v>0</v>
      </c>
      <c r="L121" s="23">
        <f t="shared" si="41"/>
        <v>0</v>
      </c>
      <c r="M121" s="23">
        <f t="shared" si="41"/>
        <v>0</v>
      </c>
    </row>
    <row r="122" spans="2:13" ht="13.2" x14ac:dyDescent="0.25">
      <c r="B122" s="8"/>
      <c r="C122" s="180" t="s">
        <v>132</v>
      </c>
      <c r="D122" s="180"/>
      <c r="E122" s="180"/>
      <c r="F122" s="180"/>
      <c r="G122" s="180"/>
      <c r="H122" s="2" t="s">
        <v>58</v>
      </c>
      <c r="I122" s="23">
        <f t="shared" si="38"/>
        <v>0</v>
      </c>
      <c r="J122" s="23">
        <f t="shared" ref="J122:M122" si="42">J47</f>
        <v>0</v>
      </c>
      <c r="K122" s="23">
        <f t="shared" si="42"/>
        <v>0</v>
      </c>
      <c r="L122" s="23">
        <f t="shared" si="42"/>
        <v>0</v>
      </c>
      <c r="M122" s="23">
        <f t="shared" si="42"/>
        <v>0</v>
      </c>
    </row>
    <row r="123" spans="2:13" ht="13.2" x14ac:dyDescent="0.25">
      <c r="B123" s="8"/>
      <c r="C123" s="180" t="s">
        <v>134</v>
      </c>
      <c r="D123" s="180"/>
      <c r="E123" s="180"/>
      <c r="F123" s="180"/>
      <c r="G123" s="180"/>
      <c r="H123" s="2" t="s">
        <v>58</v>
      </c>
      <c r="I123" s="23">
        <f t="shared" si="38"/>
        <v>0</v>
      </c>
      <c r="J123" s="23">
        <f t="shared" ref="J123:M123" si="43">J48</f>
        <v>0</v>
      </c>
      <c r="K123" s="23">
        <f t="shared" si="43"/>
        <v>0</v>
      </c>
      <c r="L123" s="23">
        <f t="shared" si="43"/>
        <v>0</v>
      </c>
      <c r="M123" s="23">
        <f t="shared" si="43"/>
        <v>0</v>
      </c>
    </row>
    <row r="124" spans="2:13" ht="13.2" x14ac:dyDescent="0.25">
      <c r="B124" s="8"/>
      <c r="C124" s="181" t="s">
        <v>129</v>
      </c>
      <c r="D124" s="181"/>
      <c r="E124" s="181"/>
      <c r="F124" s="181"/>
      <c r="G124" s="181"/>
      <c r="H124" s="7" t="s">
        <v>58</v>
      </c>
      <c r="I124" s="26">
        <f t="shared" si="38"/>
        <v>0</v>
      </c>
      <c r="J124" s="26">
        <f t="shared" ref="J124:M124" si="44">J49</f>
        <v>0</v>
      </c>
      <c r="K124" s="26">
        <f t="shared" si="44"/>
        <v>0</v>
      </c>
      <c r="L124" s="26">
        <f t="shared" si="44"/>
        <v>0</v>
      </c>
      <c r="M124" s="26">
        <f t="shared" si="44"/>
        <v>0</v>
      </c>
    </row>
    <row r="125" spans="2:13" ht="13.2" x14ac:dyDescent="0.25">
      <c r="B125" s="8"/>
      <c r="C125" s="134" t="s">
        <v>138</v>
      </c>
      <c r="D125" s="180"/>
      <c r="E125" s="180"/>
      <c r="F125" s="180"/>
      <c r="G125" s="180"/>
      <c r="H125" s="139" t="s">
        <v>58</v>
      </c>
      <c r="I125" s="16">
        <f>SUM(I119:I124)</f>
        <v>0</v>
      </c>
      <c r="J125" s="16">
        <f t="shared" ref="J125:M125" si="45">SUM(J119:J124)</f>
        <v>0</v>
      </c>
      <c r="K125" s="16">
        <f t="shared" si="45"/>
        <v>0</v>
      </c>
      <c r="L125" s="16">
        <f t="shared" si="45"/>
        <v>0</v>
      </c>
      <c r="M125" s="16">
        <f t="shared" si="45"/>
        <v>0</v>
      </c>
    </row>
    <row r="126" spans="2:13" ht="13.2" x14ac:dyDescent="0.25">
      <c r="B126" s="8"/>
      <c r="C126" s="134"/>
      <c r="D126" s="180"/>
      <c r="E126" s="180"/>
      <c r="F126" s="180"/>
      <c r="G126" s="180"/>
      <c r="H126" s="139"/>
      <c r="I126" s="16"/>
      <c r="J126" s="16"/>
      <c r="K126" s="16"/>
      <c r="L126" s="16"/>
      <c r="M126" s="16"/>
    </row>
    <row r="127" spans="2:13" s="135" customFormat="1" ht="13.2" x14ac:dyDescent="0.25">
      <c r="B127" s="136"/>
      <c r="C127" s="146" t="s">
        <v>62</v>
      </c>
      <c r="D127" s="146"/>
      <c r="E127" s="146"/>
      <c r="F127" s="146"/>
      <c r="G127" s="146"/>
      <c r="H127" s="147"/>
      <c r="I127" s="148"/>
      <c r="J127" s="148"/>
      <c r="K127" s="148"/>
      <c r="L127" s="148"/>
      <c r="M127" s="148"/>
    </row>
    <row r="128" spans="2:13" ht="13.35" customHeight="1" x14ac:dyDescent="0.25">
      <c r="B128" s="8"/>
      <c r="C128" s="48" t="s">
        <v>49</v>
      </c>
      <c r="D128" s="48"/>
      <c r="E128" s="48"/>
      <c r="F128" s="48"/>
      <c r="G128" s="48"/>
      <c r="H128" s="2" t="str">
        <f t="shared" ref="H128:I130" si="46">H52</f>
        <v>kr/år/stk</v>
      </c>
      <c r="I128" s="23">
        <f t="shared" si="46"/>
        <v>0</v>
      </c>
      <c r="J128" s="23">
        <f t="shared" ref="J128:M128" si="47">J52</f>
        <v>0</v>
      </c>
      <c r="K128" s="23">
        <f t="shared" si="47"/>
        <v>0</v>
      </c>
      <c r="L128" s="23">
        <f t="shared" si="47"/>
        <v>0</v>
      </c>
      <c r="M128" s="23">
        <f t="shared" si="47"/>
        <v>0</v>
      </c>
    </row>
    <row r="129" spans="2:13" ht="13.2" x14ac:dyDescent="0.25">
      <c r="B129" s="8"/>
      <c r="C129" s="48" t="s">
        <v>161</v>
      </c>
      <c r="D129" s="48"/>
      <c r="E129" s="48"/>
      <c r="F129" s="48"/>
      <c r="G129" s="48"/>
      <c r="H129" s="2" t="str">
        <f t="shared" si="46"/>
        <v>kr/år/stk</v>
      </c>
      <c r="I129" s="23">
        <f t="shared" si="46"/>
        <v>0</v>
      </c>
      <c r="J129" s="23">
        <f t="shared" ref="J129:M129" si="48">J53</f>
        <v>0</v>
      </c>
      <c r="K129" s="23">
        <f t="shared" si="48"/>
        <v>0</v>
      </c>
      <c r="L129" s="23">
        <f t="shared" si="48"/>
        <v>0</v>
      </c>
      <c r="M129" s="23">
        <f t="shared" si="48"/>
        <v>0</v>
      </c>
    </row>
    <row r="130" spans="2:13" ht="13.2" x14ac:dyDescent="0.25">
      <c r="B130" s="8"/>
      <c r="C130" s="51" t="s">
        <v>50</v>
      </c>
      <c r="D130" s="51"/>
      <c r="E130" s="51"/>
      <c r="F130" s="51"/>
      <c r="G130" s="51"/>
      <c r="H130" s="7" t="str">
        <f t="shared" si="46"/>
        <v>kr/år/stk</v>
      </c>
      <c r="I130" s="26">
        <f t="shared" si="46"/>
        <v>0</v>
      </c>
      <c r="J130" s="26">
        <f t="shared" ref="J130:M130" si="49">J54</f>
        <v>0</v>
      </c>
      <c r="K130" s="26">
        <f t="shared" si="49"/>
        <v>0</v>
      </c>
      <c r="L130" s="26">
        <f t="shared" si="49"/>
        <v>0</v>
      </c>
      <c r="M130" s="26">
        <f t="shared" si="49"/>
        <v>0</v>
      </c>
    </row>
    <row r="131" spans="2:13" ht="13.2" x14ac:dyDescent="0.25">
      <c r="B131" s="8"/>
      <c r="C131" s="47" t="s">
        <v>102</v>
      </c>
      <c r="D131" s="47"/>
      <c r="E131" s="47"/>
      <c r="F131" s="47"/>
      <c r="G131" s="47"/>
      <c r="H131" s="1" t="s">
        <v>101</v>
      </c>
      <c r="I131" s="16">
        <f>SUM(I128:I130)</f>
        <v>0</v>
      </c>
      <c r="J131" s="16">
        <f t="shared" ref="J131:M131" si="50">SUM(J128:J130)</f>
        <v>0</v>
      </c>
      <c r="K131" s="16">
        <f t="shared" si="50"/>
        <v>0</v>
      </c>
      <c r="L131" s="16">
        <f t="shared" si="50"/>
        <v>0</v>
      </c>
      <c r="M131" s="16">
        <f t="shared" si="50"/>
        <v>0</v>
      </c>
    </row>
    <row r="132" spans="2:13" ht="13.2" x14ac:dyDescent="0.25">
      <c r="B132" s="8"/>
      <c r="C132" s="157" t="s">
        <v>73</v>
      </c>
      <c r="D132" s="157"/>
      <c r="E132" s="157"/>
      <c r="F132" s="157"/>
      <c r="G132" s="157"/>
      <c r="H132" s="142"/>
      <c r="I132" s="145">
        <f>(1/$H$17)*(1-((1/(1+$H$17))^$H$16))</f>
        <v>0</v>
      </c>
      <c r="J132" s="145">
        <f t="shared" ref="J132:M132" si="51">(1/$H$17)*(1-((1/(1+$H$17))^$H$16))</f>
        <v>0</v>
      </c>
      <c r="K132" s="145">
        <f t="shared" si="51"/>
        <v>0</v>
      </c>
      <c r="L132" s="145">
        <f t="shared" si="51"/>
        <v>0</v>
      </c>
      <c r="M132" s="145">
        <f t="shared" si="51"/>
        <v>0</v>
      </c>
    </row>
    <row r="133" spans="2:13" s="135" customFormat="1" ht="13.2" x14ac:dyDescent="0.25">
      <c r="B133" s="136"/>
      <c r="C133" s="151" t="s">
        <v>95</v>
      </c>
      <c r="D133" s="151"/>
      <c r="E133" s="151"/>
      <c r="F133" s="151"/>
      <c r="G133" s="151"/>
      <c r="H133" s="152" t="s">
        <v>5</v>
      </c>
      <c r="I133" s="153">
        <f>(I131*I132+I125)*$H$15</f>
        <v>0</v>
      </c>
      <c r="J133" s="153">
        <f t="shared" ref="J133:M133" si="52">(J131*J132+J125)*$H$15</f>
        <v>0</v>
      </c>
      <c r="K133" s="153">
        <f t="shared" si="52"/>
        <v>0</v>
      </c>
      <c r="L133" s="153">
        <f t="shared" si="52"/>
        <v>0</v>
      </c>
      <c r="M133" s="153">
        <f t="shared" si="52"/>
        <v>0</v>
      </c>
    </row>
    <row r="134" spans="2:13" ht="13.2" x14ac:dyDescent="0.25">
      <c r="B134" s="8"/>
      <c r="C134" s="47"/>
      <c r="D134" s="47"/>
      <c r="E134" s="47"/>
      <c r="F134" s="47"/>
      <c r="G134" s="47"/>
      <c r="H134" s="1"/>
      <c r="I134" s="16"/>
      <c r="J134" s="16"/>
      <c r="K134" s="16"/>
      <c r="L134" s="16"/>
      <c r="M134" s="16"/>
    </row>
    <row r="135" spans="2:13" s="135" customFormat="1" ht="13.2" x14ac:dyDescent="0.25">
      <c r="B135" s="136"/>
      <c r="C135" s="146" t="s">
        <v>63</v>
      </c>
      <c r="D135" s="146"/>
      <c r="E135" s="146"/>
      <c r="F135" s="146"/>
      <c r="G135" s="146"/>
      <c r="H135" s="147"/>
      <c r="I135" s="148"/>
      <c r="J135" s="148"/>
      <c r="K135" s="148"/>
      <c r="L135" s="148"/>
      <c r="M135" s="148"/>
    </row>
    <row r="136" spans="2:13" ht="13.2" x14ac:dyDescent="0.25">
      <c r="B136" s="8"/>
      <c r="C136" s="187" t="s">
        <v>179</v>
      </c>
      <c r="D136" s="187"/>
      <c r="E136" s="187"/>
      <c r="F136" s="187"/>
      <c r="G136" s="187"/>
      <c r="H136" s="2" t="s">
        <v>58</v>
      </c>
      <c r="I136" s="23">
        <f>I55</f>
        <v>0</v>
      </c>
      <c r="J136" s="23">
        <f t="shared" ref="J136:M136" si="53">J55</f>
        <v>0</v>
      </c>
      <c r="K136" s="23">
        <f t="shared" si="53"/>
        <v>0</v>
      </c>
      <c r="L136" s="23">
        <f t="shared" si="53"/>
        <v>0</v>
      </c>
      <c r="M136" s="23">
        <f t="shared" si="53"/>
        <v>0</v>
      </c>
    </row>
    <row r="137" spans="2:13" ht="13.2" x14ac:dyDescent="0.25">
      <c r="B137" s="8"/>
      <c r="C137" s="48" t="s">
        <v>180</v>
      </c>
      <c r="D137" s="48"/>
      <c r="E137" s="48"/>
      <c r="F137" s="48"/>
      <c r="G137" s="48"/>
      <c r="H137" s="2" t="s">
        <v>58</v>
      </c>
      <c r="I137" s="23">
        <f>I58</f>
        <v>0</v>
      </c>
      <c r="J137" s="23">
        <f t="shared" ref="J137:M137" si="54">J58</f>
        <v>0</v>
      </c>
      <c r="K137" s="23">
        <f t="shared" si="54"/>
        <v>0</v>
      </c>
      <c r="L137" s="23">
        <f t="shared" si="54"/>
        <v>0</v>
      </c>
      <c r="M137" s="23">
        <f t="shared" si="54"/>
        <v>0</v>
      </c>
    </row>
    <row r="138" spans="2:13" ht="13.2" x14ac:dyDescent="0.25">
      <c r="B138" s="8"/>
      <c r="C138" s="331" t="s">
        <v>52</v>
      </c>
      <c r="D138" s="331"/>
      <c r="E138" s="331"/>
      <c r="F138" s="331"/>
      <c r="G138" s="331"/>
      <c r="H138" s="7" t="s">
        <v>58</v>
      </c>
      <c r="I138" s="26">
        <f>I56*-1</f>
        <v>0</v>
      </c>
      <c r="J138" s="26">
        <f t="shared" ref="J138:M138" si="55">J56*-1</f>
        <v>0</v>
      </c>
      <c r="K138" s="26">
        <f t="shared" si="55"/>
        <v>0</v>
      </c>
      <c r="L138" s="26">
        <f t="shared" si="55"/>
        <v>0</v>
      </c>
      <c r="M138" s="26">
        <f t="shared" si="55"/>
        <v>0</v>
      </c>
    </row>
    <row r="139" spans="2:13" ht="12.75" customHeight="1" x14ac:dyDescent="0.25">
      <c r="B139" s="8"/>
      <c r="C139" s="328" t="s">
        <v>96</v>
      </c>
      <c r="D139" s="328"/>
      <c r="E139" s="328"/>
      <c r="F139" s="328"/>
      <c r="G139" s="328"/>
      <c r="H139" s="139" t="s">
        <v>58</v>
      </c>
      <c r="I139" s="140">
        <f>SUM(I136:I138)</f>
        <v>0</v>
      </c>
      <c r="J139" s="140">
        <f t="shared" ref="J139:M139" si="56">SUM(J136:J138)</f>
        <v>0</v>
      </c>
      <c r="K139" s="140">
        <f t="shared" si="56"/>
        <v>0</v>
      </c>
      <c r="L139" s="140">
        <f t="shared" si="56"/>
        <v>0</v>
      </c>
      <c r="M139" s="140">
        <f t="shared" si="56"/>
        <v>0</v>
      </c>
    </row>
    <row r="140" spans="2:13" ht="12.75" customHeight="1" x14ac:dyDescent="0.25">
      <c r="B140" s="8"/>
      <c r="C140" s="329" t="s">
        <v>69</v>
      </c>
      <c r="D140" s="329"/>
      <c r="E140" s="329"/>
      <c r="F140" s="329"/>
      <c r="G140" s="329"/>
      <c r="H140" s="149" t="s">
        <v>5</v>
      </c>
      <c r="I140" s="150">
        <f>I139/(1+$H$17)^$H$16*$H$15</f>
        <v>0</v>
      </c>
      <c r="J140" s="150">
        <f t="shared" ref="J140:M140" si="57">J139/(1+$H$17)^$H$16*$H$15</f>
        <v>0</v>
      </c>
      <c r="K140" s="150">
        <f t="shared" si="57"/>
        <v>0</v>
      </c>
      <c r="L140" s="150">
        <f t="shared" si="57"/>
        <v>0</v>
      </c>
      <c r="M140" s="150">
        <f t="shared" si="57"/>
        <v>0</v>
      </c>
    </row>
    <row r="141" spans="2:13" ht="12.75" customHeight="1" x14ac:dyDescent="0.25">
      <c r="B141" s="8"/>
      <c r="C141" s="134"/>
      <c r="D141" s="134"/>
      <c r="E141" s="134"/>
      <c r="F141" s="134"/>
      <c r="G141" s="134"/>
      <c r="H141" s="32"/>
      <c r="I141" s="33"/>
      <c r="J141" s="33"/>
      <c r="K141" s="33"/>
      <c r="L141" s="33"/>
      <c r="M141" s="33"/>
    </row>
    <row r="142" spans="2:13" ht="13.35" customHeight="1" x14ac:dyDescent="0.25">
      <c r="B142" s="3"/>
      <c r="C142" s="321" t="s">
        <v>97</v>
      </c>
      <c r="D142" s="321"/>
      <c r="E142" s="321"/>
      <c r="F142" s="321"/>
      <c r="G142" s="321"/>
      <c r="H142" s="3"/>
      <c r="I142" s="14">
        <f>I133+I140</f>
        <v>0</v>
      </c>
      <c r="J142" s="14">
        <f t="shared" ref="J142:M142" si="58">J133+J140</f>
        <v>0</v>
      </c>
      <c r="K142" s="14">
        <f t="shared" si="58"/>
        <v>0</v>
      </c>
      <c r="L142" s="14">
        <f t="shared" si="58"/>
        <v>0</v>
      </c>
      <c r="M142" s="14">
        <f t="shared" si="58"/>
        <v>0</v>
      </c>
    </row>
    <row r="143" spans="2:13" ht="29.25" customHeight="1" x14ac:dyDescent="0.25">
      <c r="B143" s="76"/>
      <c r="C143" s="34" t="s">
        <v>98</v>
      </c>
      <c r="D143" s="34"/>
      <c r="E143" s="34"/>
      <c r="F143" s="34"/>
      <c r="G143" s="34"/>
      <c r="H143" s="34" t="s">
        <v>5</v>
      </c>
      <c r="I143" s="35" t="str">
        <f>IF(I82+I114+I142&gt;0,I82+I114+I142,"")</f>
        <v/>
      </c>
      <c r="J143" s="35" t="str">
        <f t="shared" ref="J143:M143" si="59">IF(J82+J114+J142&gt;0,J82+J114+J142,"")</f>
        <v/>
      </c>
      <c r="K143" s="35" t="str">
        <f t="shared" si="59"/>
        <v/>
      </c>
      <c r="L143" s="35" t="str">
        <f t="shared" si="59"/>
        <v/>
      </c>
      <c r="M143" s="35" t="str">
        <f t="shared" si="59"/>
        <v/>
      </c>
    </row>
    <row r="144" spans="2:13" x14ac:dyDescent="0.3">
      <c r="C144" s="77"/>
      <c r="D144" s="77"/>
      <c r="E144" s="78"/>
      <c r="F144" s="78"/>
      <c r="G144" s="78"/>
      <c r="H144" s="78"/>
      <c r="I144" s="77"/>
      <c r="J144" s="79"/>
      <c r="K144" s="80"/>
    </row>
    <row r="145" spans="6:11" x14ac:dyDescent="0.3">
      <c r="F145" s="82"/>
      <c r="G145" s="82"/>
      <c r="H145" s="82"/>
      <c r="I145" s="83"/>
      <c r="J145" s="79"/>
      <c r="K145" s="80"/>
    </row>
  </sheetData>
  <sheetProtection algorithmName="SHA-512" hashValue="/jcc1Afrng3D6/Vdn+Ue0Nq/pLyPm9tGWSfsEa7SyJuFzI58HGHKtacGlePYsktcopngQRcQwQPMlXKlAvHkCA==" saltValue="YRvQnj2CWNtIJIim10LgNw==" spinCount="100000" sheet="1" objects="1" scenarios="1"/>
  <mergeCells count="67">
    <mergeCell ref="C72:G72"/>
    <mergeCell ref="C106:G106"/>
    <mergeCell ref="C74:G74"/>
    <mergeCell ref="C71:G71"/>
    <mergeCell ref="C80:G80"/>
    <mergeCell ref="C76:G76"/>
    <mergeCell ref="C75:G75"/>
    <mergeCell ref="C42:G42"/>
    <mergeCell ref="C63:G63"/>
    <mergeCell ref="C69:G69"/>
    <mergeCell ref="C65:G65"/>
    <mergeCell ref="C68:G68"/>
    <mergeCell ref="C51:H51"/>
    <mergeCell ref="C52:G52"/>
    <mergeCell ref="C53:G53"/>
    <mergeCell ref="C54:G54"/>
    <mergeCell ref="C43:H43"/>
    <mergeCell ref="C44:G44"/>
    <mergeCell ref="C45:G45"/>
    <mergeCell ref="C46:G46"/>
    <mergeCell ref="C64:G64"/>
    <mergeCell ref="C55:E55"/>
    <mergeCell ref="C142:G142"/>
    <mergeCell ref="C82:G82"/>
    <mergeCell ref="C86:G86"/>
    <mergeCell ref="C112:G112"/>
    <mergeCell ref="C114:G114"/>
    <mergeCell ref="C104:G104"/>
    <mergeCell ref="C102:G102"/>
    <mergeCell ref="C84:G84"/>
    <mergeCell ref="C83:G83"/>
    <mergeCell ref="C116:G116"/>
    <mergeCell ref="C139:G139"/>
    <mergeCell ref="C140:G140"/>
    <mergeCell ref="C119:G119"/>
    <mergeCell ref="C120:G120"/>
    <mergeCell ref="C121:G121"/>
    <mergeCell ref="C138:G138"/>
    <mergeCell ref="C41:G41"/>
    <mergeCell ref="C33:G33"/>
    <mergeCell ref="C21:G21"/>
    <mergeCell ref="C22:G22"/>
    <mergeCell ref="C23:G23"/>
    <mergeCell ref="C30:H30"/>
    <mergeCell ref="C35:H35"/>
    <mergeCell ref="C32:G32"/>
    <mergeCell ref="C31:G31"/>
    <mergeCell ref="E36:G36"/>
    <mergeCell ref="C40:G40"/>
    <mergeCell ref="C24:G24"/>
    <mergeCell ref="C38:D38"/>
    <mergeCell ref="E37:G37"/>
    <mergeCell ref="C39:D39"/>
    <mergeCell ref="C27:H27"/>
    <mergeCell ref="E38:F38"/>
    <mergeCell ref="E39:F39"/>
    <mergeCell ref="C17:G17"/>
    <mergeCell ref="C16:G16"/>
    <mergeCell ref="C8:H8"/>
    <mergeCell ref="C14:H14"/>
    <mergeCell ref="C11:E11"/>
    <mergeCell ref="F11:I11"/>
    <mergeCell ref="C12:E12"/>
    <mergeCell ref="F12:I12"/>
    <mergeCell ref="C13:E13"/>
    <mergeCell ref="F13:I13"/>
    <mergeCell ref="C9:H9"/>
  </mergeCells>
  <pageMargins left="0.75" right="0.75" top="1" bottom="1" header="0.5" footer="0.5"/>
  <pageSetup paperSize="9" scale="35" orientation="portrait" horizontalDpi="1200" verticalDpi="12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9B241"/>
  </sheetPr>
  <dimension ref="A1:M146"/>
  <sheetViews>
    <sheetView zoomScale="70" zoomScaleNormal="70" workbookViewId="0">
      <selection activeCell="A60" sqref="A60"/>
    </sheetView>
  </sheetViews>
  <sheetFormatPr defaultColWidth="9.109375" defaultRowHeight="15.6" x14ac:dyDescent="0.3"/>
  <cols>
    <col min="1" max="2" width="8.44140625" style="55" customWidth="1"/>
    <col min="3" max="3" width="30.44140625" style="55" customWidth="1"/>
    <col min="4" max="4" width="8.44140625" style="55" customWidth="1"/>
    <col min="5" max="5" width="8.109375" style="81" customWidth="1"/>
    <col min="6" max="6" width="10" style="81" customWidth="1"/>
    <col min="7" max="7" width="16.44140625" style="81" customWidth="1"/>
    <col min="8" max="8" width="11.44140625" style="81" customWidth="1"/>
    <col min="9" max="10" width="31" style="55" customWidth="1"/>
    <col min="11" max="11" width="31" style="84" customWidth="1"/>
    <col min="12" max="13" width="31" style="55" customWidth="1"/>
    <col min="14" max="16384" width="9.109375" style="55"/>
  </cols>
  <sheetData>
    <row r="1" spans="1:13" s="96" customFormat="1" ht="13.8" x14ac:dyDescent="0.3">
      <c r="A1" s="269" t="s">
        <v>286</v>
      </c>
    </row>
    <row r="2" spans="1:13" s="96" customFormat="1" ht="33.6" x14ac:dyDescent="0.65">
      <c r="E2" s="52" t="s">
        <v>224</v>
      </c>
    </row>
    <row r="3" spans="1:13" s="96" customFormat="1" ht="13.8" x14ac:dyDescent="0.3">
      <c r="E3" s="96" t="str">
        <f>'1. Introduktion'!G3</f>
        <v>Version 3.0</v>
      </c>
    </row>
    <row r="4" spans="1:13" s="96" customFormat="1" ht="13.8" x14ac:dyDescent="0.3">
      <c r="E4" s="96" t="str">
        <f>'1. Introduktion'!G4</f>
        <v>Datum: 2024-12-04</v>
      </c>
    </row>
    <row r="5" spans="1:13" s="96" customFormat="1" ht="13.8" x14ac:dyDescent="0.3"/>
    <row r="6" spans="1:13" s="230" customFormat="1" ht="35.1" customHeight="1" x14ac:dyDescent="0.45">
      <c r="B6" s="227" t="s">
        <v>263</v>
      </c>
      <c r="C6" s="228"/>
      <c r="D6" s="228"/>
      <c r="E6" s="229"/>
    </row>
    <row r="7" spans="1:13" s="53" customFormat="1" ht="21" x14ac:dyDescent="0.4">
      <c r="C7" s="38"/>
      <c r="D7" s="38"/>
      <c r="E7" s="38"/>
      <c r="F7" s="38"/>
      <c r="G7" s="38"/>
      <c r="H7" s="54"/>
      <c r="I7" s="54"/>
      <c r="J7" s="38"/>
      <c r="K7" s="38"/>
      <c r="L7" s="38"/>
      <c r="M7" s="38"/>
    </row>
    <row r="8" spans="1:13" ht="15.75" customHeight="1" x14ac:dyDescent="0.25">
      <c r="B8" s="15"/>
      <c r="C8" s="295"/>
      <c r="D8" s="295"/>
      <c r="E8" s="295"/>
      <c r="F8" s="295"/>
      <c r="G8" s="295"/>
      <c r="H8" s="295"/>
      <c r="I8" s="46"/>
      <c r="J8" s="15"/>
      <c r="K8" s="15"/>
      <c r="L8" s="15"/>
      <c r="M8" s="15"/>
    </row>
    <row r="9" spans="1:13" ht="21" x14ac:dyDescent="0.4">
      <c r="B9" s="15"/>
      <c r="C9" s="300" t="s">
        <v>80</v>
      </c>
      <c r="D9" s="300"/>
      <c r="E9" s="300"/>
      <c r="F9" s="300"/>
      <c r="G9" s="300"/>
      <c r="H9" s="300"/>
      <c r="I9" s="107"/>
      <c r="J9" s="15"/>
      <c r="K9" s="15"/>
      <c r="L9" s="15"/>
      <c r="M9" s="15"/>
    </row>
    <row r="10" spans="1:13" ht="15.75" customHeight="1" x14ac:dyDescent="0.3">
      <c r="B10" s="15"/>
      <c r="C10" s="108"/>
      <c r="D10" s="108"/>
      <c r="E10" s="108"/>
      <c r="F10" s="108"/>
      <c r="G10" s="108"/>
      <c r="H10" s="108"/>
      <c r="I10" s="107"/>
      <c r="J10" s="15"/>
      <c r="K10" s="15"/>
      <c r="L10" s="15"/>
      <c r="M10" s="15"/>
    </row>
    <row r="11" spans="1:13" s="56" customFormat="1" x14ac:dyDescent="0.3">
      <c r="B11" s="15"/>
      <c r="C11" s="297" t="s">
        <v>2</v>
      </c>
      <c r="D11" s="297"/>
      <c r="E11" s="297"/>
      <c r="F11" s="298" t="s">
        <v>284</v>
      </c>
      <c r="G11" s="298"/>
      <c r="H11" s="298"/>
      <c r="I11" s="298"/>
      <c r="J11" s="15"/>
      <c r="K11" s="15"/>
      <c r="L11" s="15"/>
      <c r="M11" s="15"/>
    </row>
    <row r="12" spans="1:13" s="56" customFormat="1" x14ac:dyDescent="0.3">
      <c r="B12" s="15"/>
      <c r="C12" s="297" t="s">
        <v>64</v>
      </c>
      <c r="D12" s="297"/>
      <c r="E12" s="297"/>
      <c r="F12" s="299"/>
      <c r="G12" s="299"/>
      <c r="H12" s="299"/>
      <c r="I12" s="299"/>
      <c r="J12" s="15"/>
      <c r="K12" s="15"/>
      <c r="L12" s="15"/>
      <c r="M12" s="15"/>
    </row>
    <row r="13" spans="1:13" s="56" customFormat="1" x14ac:dyDescent="0.3">
      <c r="B13" s="15"/>
      <c r="C13" s="297" t="s">
        <v>65</v>
      </c>
      <c r="D13" s="297"/>
      <c r="E13" s="297"/>
      <c r="F13" s="298" t="s">
        <v>78</v>
      </c>
      <c r="G13" s="298"/>
      <c r="H13" s="298"/>
      <c r="I13" s="298"/>
      <c r="J13" s="15"/>
      <c r="K13" s="15"/>
      <c r="L13" s="15"/>
      <c r="M13" s="15"/>
    </row>
    <row r="14" spans="1:13" ht="13.8" x14ac:dyDescent="0.25">
      <c r="B14" s="15"/>
      <c r="C14" s="296"/>
      <c r="D14" s="296"/>
      <c r="E14" s="296"/>
      <c r="F14" s="296"/>
      <c r="G14" s="296"/>
      <c r="H14" s="296"/>
      <c r="I14" s="46"/>
      <c r="J14" s="15"/>
      <c r="K14" s="15"/>
      <c r="L14" s="15"/>
      <c r="M14" s="15"/>
    </row>
    <row r="15" spans="1:13" ht="14.4" x14ac:dyDescent="0.3">
      <c r="B15" s="109" t="s">
        <v>22</v>
      </c>
      <c r="C15" s="110" t="s">
        <v>4</v>
      </c>
      <c r="D15" s="108"/>
      <c r="E15" s="108"/>
      <c r="F15" s="108"/>
      <c r="G15" s="108"/>
      <c r="H15" s="44"/>
      <c r="I15" s="110" t="s">
        <v>59</v>
      </c>
      <c r="J15" s="15"/>
      <c r="K15" s="15"/>
      <c r="L15" s="15"/>
      <c r="M15" s="15"/>
    </row>
    <row r="16" spans="1:13" s="56" customFormat="1" x14ac:dyDescent="0.3">
      <c r="B16" s="109" t="s">
        <v>23</v>
      </c>
      <c r="C16" s="294" t="s">
        <v>42</v>
      </c>
      <c r="D16" s="294"/>
      <c r="E16" s="294"/>
      <c r="F16" s="294"/>
      <c r="G16" s="294"/>
      <c r="H16" s="44"/>
      <c r="I16" s="112" t="s">
        <v>0</v>
      </c>
      <c r="J16" s="15"/>
      <c r="K16" s="15"/>
      <c r="L16" s="15"/>
      <c r="M16" s="15"/>
    </row>
    <row r="17" spans="2:13" s="56" customFormat="1" x14ac:dyDescent="0.3">
      <c r="B17" s="109" t="s">
        <v>24</v>
      </c>
      <c r="C17" s="294" t="s">
        <v>9</v>
      </c>
      <c r="D17" s="294"/>
      <c r="E17" s="294"/>
      <c r="F17" s="294"/>
      <c r="G17" s="294"/>
      <c r="H17" s="164">
        <v>0.05</v>
      </c>
      <c r="I17" s="113"/>
      <c r="J17" s="15"/>
      <c r="K17" s="15"/>
      <c r="L17" s="15"/>
      <c r="M17" s="15"/>
    </row>
    <row r="18" spans="2:13" s="56" customFormat="1" x14ac:dyDescent="0.3">
      <c r="B18" s="109" t="s">
        <v>25</v>
      </c>
      <c r="C18" s="110" t="s">
        <v>111</v>
      </c>
      <c r="D18" s="57"/>
      <c r="E18" s="112"/>
      <c r="F18" s="15"/>
      <c r="G18" s="57"/>
      <c r="H18" s="85"/>
      <c r="I18" s="112" t="s">
        <v>6</v>
      </c>
      <c r="J18" s="15"/>
      <c r="K18" s="57"/>
      <c r="L18" s="57"/>
      <c r="M18" s="57"/>
    </row>
    <row r="19" spans="2:13" s="56" customFormat="1" x14ac:dyDescent="0.3">
      <c r="B19" s="109" t="s">
        <v>26</v>
      </c>
      <c r="C19" s="110" t="s">
        <v>110</v>
      </c>
      <c r="D19" s="111"/>
      <c r="E19" s="57"/>
      <c r="F19" s="112"/>
      <c r="G19" s="15"/>
      <c r="H19" s="85"/>
      <c r="I19" s="112" t="s">
        <v>6</v>
      </c>
      <c r="J19" s="15"/>
      <c r="K19" s="15"/>
      <c r="L19" s="57"/>
      <c r="M19" s="57"/>
    </row>
    <row r="20" spans="2:13" s="56" customFormat="1" x14ac:dyDescent="0.3">
      <c r="B20" s="109" t="s">
        <v>41</v>
      </c>
      <c r="C20" s="110" t="s">
        <v>112</v>
      </c>
      <c r="D20" s="111"/>
      <c r="E20" s="57"/>
      <c r="F20" s="112"/>
      <c r="G20" s="15"/>
      <c r="H20" s="85"/>
      <c r="I20" s="112" t="s">
        <v>6</v>
      </c>
      <c r="J20" s="15"/>
      <c r="K20" s="15"/>
      <c r="L20" s="57"/>
      <c r="M20" s="57"/>
    </row>
    <row r="21" spans="2:13" s="56" customFormat="1" x14ac:dyDescent="0.3">
      <c r="B21" s="109" t="s">
        <v>68</v>
      </c>
      <c r="C21" s="294" t="s">
        <v>105</v>
      </c>
      <c r="D21" s="294"/>
      <c r="E21" s="294"/>
      <c r="F21" s="294"/>
      <c r="G21" s="306"/>
      <c r="H21" s="45"/>
      <c r="I21" s="112"/>
      <c r="J21" s="15"/>
      <c r="K21" s="15"/>
      <c r="L21" s="15"/>
      <c r="M21" s="15"/>
    </row>
    <row r="22" spans="2:13" s="56" customFormat="1" x14ac:dyDescent="0.3">
      <c r="B22" s="109" t="s">
        <v>163</v>
      </c>
      <c r="C22" s="294" t="s">
        <v>153</v>
      </c>
      <c r="D22" s="294"/>
      <c r="E22" s="294"/>
      <c r="F22" s="294"/>
      <c r="G22" s="306"/>
      <c r="H22" s="85"/>
      <c r="I22" s="112" t="s">
        <v>40</v>
      </c>
      <c r="J22" s="15"/>
      <c r="K22" s="15"/>
      <c r="L22" s="15"/>
      <c r="M22" s="15"/>
    </row>
    <row r="23" spans="2:13" s="56" customFormat="1" x14ac:dyDescent="0.3">
      <c r="B23" s="109" t="s">
        <v>164</v>
      </c>
      <c r="C23" s="294" t="s">
        <v>154</v>
      </c>
      <c r="D23" s="294"/>
      <c r="E23" s="294"/>
      <c r="F23" s="294"/>
      <c r="G23" s="306"/>
      <c r="H23" s="183"/>
      <c r="I23" s="114" t="s">
        <v>40</v>
      </c>
      <c r="J23" s="15"/>
      <c r="K23" s="15"/>
      <c r="L23" s="15"/>
      <c r="M23" s="15"/>
    </row>
    <row r="24" spans="2:13" s="56" customFormat="1" ht="15.75" customHeight="1" x14ac:dyDescent="0.3">
      <c r="B24" s="15"/>
      <c r="C24" s="316"/>
      <c r="D24" s="316"/>
      <c r="E24" s="316"/>
      <c r="F24" s="316"/>
      <c r="G24" s="316"/>
      <c r="H24" s="1"/>
      <c r="I24" s="9"/>
      <c r="J24" s="15"/>
      <c r="K24" s="15"/>
      <c r="L24" s="15"/>
      <c r="M24" s="15"/>
    </row>
    <row r="25" spans="2:13" s="56" customFormat="1" ht="23.25" customHeight="1" x14ac:dyDescent="0.4">
      <c r="B25" s="64"/>
      <c r="C25" s="210" t="s">
        <v>233</v>
      </c>
      <c r="D25" s="211"/>
      <c r="E25" s="211"/>
      <c r="F25" s="211"/>
      <c r="G25" s="64"/>
      <c r="H25" s="64"/>
      <c r="I25" s="64"/>
      <c r="J25" s="64"/>
      <c r="K25" s="64"/>
      <c r="L25" s="64"/>
      <c r="M25" s="64"/>
    </row>
    <row r="26" spans="2:13" s="56" customFormat="1" ht="16.5" customHeight="1" x14ac:dyDescent="0.3">
      <c r="B26" s="57"/>
      <c r="C26" s="60"/>
      <c r="D26" s="57"/>
      <c r="E26" s="57"/>
      <c r="F26" s="57"/>
      <c r="G26" s="57"/>
      <c r="H26" s="57"/>
      <c r="I26" s="57"/>
      <c r="J26" s="57"/>
      <c r="K26" s="57"/>
      <c r="L26" s="57"/>
      <c r="M26" s="57"/>
    </row>
    <row r="27" spans="2:13" s="56" customFormat="1" ht="16.5" customHeight="1" x14ac:dyDescent="0.3">
      <c r="B27" s="109"/>
      <c r="C27" s="318" t="s">
        <v>12</v>
      </c>
      <c r="D27" s="319"/>
      <c r="E27" s="319"/>
      <c r="F27" s="319"/>
      <c r="G27" s="319"/>
      <c r="H27" s="320"/>
      <c r="I27" s="133" t="s">
        <v>222</v>
      </c>
      <c r="J27" s="133" t="s">
        <v>223</v>
      </c>
      <c r="K27" s="133" t="s">
        <v>230</v>
      </c>
      <c r="L27" s="133" t="s">
        <v>231</v>
      </c>
      <c r="M27" s="133" t="s">
        <v>232</v>
      </c>
    </row>
    <row r="28" spans="2:13" s="56" customFormat="1" ht="16.5" customHeight="1" x14ac:dyDescent="0.3">
      <c r="B28" s="109"/>
      <c r="C28" s="199" t="s">
        <v>277</v>
      </c>
      <c r="D28" s="176"/>
      <c r="E28" s="176"/>
      <c r="F28" s="176"/>
      <c r="G28" s="176"/>
      <c r="H28" s="200" t="s">
        <v>279</v>
      </c>
      <c r="I28" s="182"/>
      <c r="J28" s="182"/>
      <c r="K28" s="182"/>
      <c r="L28" s="182"/>
      <c r="M28" s="182"/>
    </row>
    <row r="29" spans="2:13" s="56" customFormat="1" ht="16.5" customHeight="1" x14ac:dyDescent="0.35">
      <c r="B29" s="109"/>
      <c r="C29" s="199" t="s">
        <v>278</v>
      </c>
      <c r="D29" s="176"/>
      <c r="E29" s="176"/>
      <c r="F29" s="176"/>
      <c r="G29" s="176"/>
      <c r="H29" s="200" t="s">
        <v>280</v>
      </c>
      <c r="I29" s="182"/>
      <c r="J29" s="182"/>
      <c r="K29" s="182"/>
      <c r="L29" s="182"/>
      <c r="M29" s="182"/>
    </row>
    <row r="30" spans="2:13" s="56" customFormat="1" ht="16.5" customHeight="1" x14ac:dyDescent="0.3">
      <c r="B30" s="109"/>
      <c r="C30" s="307" t="s">
        <v>10</v>
      </c>
      <c r="D30" s="308"/>
      <c r="E30" s="308"/>
      <c r="F30" s="308"/>
      <c r="G30" s="308"/>
      <c r="H30" s="309"/>
      <c r="I30" s="61"/>
      <c r="J30" s="61"/>
      <c r="K30" s="61"/>
      <c r="L30" s="61"/>
      <c r="M30" s="61"/>
    </row>
    <row r="31" spans="2:13" s="56" customFormat="1" x14ac:dyDescent="0.3">
      <c r="B31" s="109" t="s">
        <v>33</v>
      </c>
      <c r="C31" s="301" t="s">
        <v>148</v>
      </c>
      <c r="D31" s="302"/>
      <c r="E31" s="302"/>
      <c r="F31" s="302"/>
      <c r="G31" s="303"/>
      <c r="H31" s="115" t="s">
        <v>101</v>
      </c>
      <c r="I31" s="36"/>
      <c r="J31" s="36"/>
      <c r="K31" s="36"/>
      <c r="L31" s="36"/>
      <c r="M31" s="36"/>
    </row>
    <row r="32" spans="2:13" s="56" customFormat="1" ht="16.5" customHeight="1" x14ac:dyDescent="0.3">
      <c r="B32" s="109" t="s">
        <v>34</v>
      </c>
      <c r="C32" s="301" t="s">
        <v>108</v>
      </c>
      <c r="D32" s="302"/>
      <c r="E32" s="302"/>
      <c r="F32" s="302"/>
      <c r="G32" s="303"/>
      <c r="H32" s="115" t="s">
        <v>5</v>
      </c>
      <c r="I32" s="36"/>
      <c r="J32" s="36"/>
      <c r="K32" s="36"/>
      <c r="L32" s="36"/>
      <c r="M32" s="36"/>
    </row>
    <row r="33" spans="2:13" s="56" customFormat="1" x14ac:dyDescent="0.3">
      <c r="B33" s="109" t="s">
        <v>31</v>
      </c>
      <c r="C33" s="304" t="s">
        <v>149</v>
      </c>
      <c r="D33" s="292"/>
      <c r="E33" s="292"/>
      <c r="F33" s="292"/>
      <c r="G33" s="305"/>
      <c r="H33" s="115" t="s">
        <v>58</v>
      </c>
      <c r="I33" s="36"/>
      <c r="J33" s="36"/>
      <c r="K33" s="36"/>
      <c r="L33" s="36"/>
      <c r="M33" s="36"/>
    </row>
    <row r="34" spans="2:13" s="56" customFormat="1" x14ac:dyDescent="0.3">
      <c r="B34" s="109"/>
      <c r="C34" s="196"/>
      <c r="D34" s="267"/>
      <c r="E34" s="266"/>
      <c r="F34" s="266"/>
      <c r="G34" s="266"/>
      <c r="H34" s="268"/>
      <c r="I34" s="36"/>
      <c r="J34" s="36"/>
      <c r="K34" s="36"/>
      <c r="L34" s="36"/>
      <c r="M34" s="36"/>
    </row>
    <row r="35" spans="2:13" s="56" customFormat="1" x14ac:dyDescent="0.3">
      <c r="B35" s="109"/>
      <c r="C35" s="349" t="s">
        <v>61</v>
      </c>
      <c r="D35" s="350"/>
      <c r="E35" s="351"/>
      <c r="F35" s="351"/>
      <c r="G35" s="351"/>
      <c r="H35" s="312"/>
      <c r="I35" s="62"/>
      <c r="J35" s="62"/>
      <c r="K35" s="62"/>
      <c r="L35" s="62"/>
      <c r="M35" s="62"/>
    </row>
    <row r="36" spans="2:13" s="56" customFormat="1" x14ac:dyDescent="0.3">
      <c r="B36" s="109" t="s">
        <v>35</v>
      </c>
      <c r="C36" s="196" t="s">
        <v>203</v>
      </c>
      <c r="D36" s="166"/>
      <c r="E36" s="302"/>
      <c r="F36" s="302"/>
      <c r="G36" s="303"/>
      <c r="H36" s="155" t="s">
        <v>211</v>
      </c>
      <c r="I36" s="36"/>
      <c r="J36" s="36"/>
      <c r="K36" s="36"/>
      <c r="L36" s="36"/>
      <c r="M36" s="36"/>
    </row>
    <row r="37" spans="2:13" s="56" customFormat="1" x14ac:dyDescent="0.3">
      <c r="B37" s="109" t="s">
        <v>36</v>
      </c>
      <c r="C37" s="196" t="s">
        <v>115</v>
      </c>
      <c r="D37" s="166"/>
      <c r="E37" s="302"/>
      <c r="F37" s="302"/>
      <c r="G37" s="303"/>
      <c r="H37" s="155" t="s">
        <v>211</v>
      </c>
      <c r="I37" s="36"/>
      <c r="J37" s="36"/>
      <c r="K37" s="36"/>
      <c r="L37" s="36"/>
      <c r="M37" s="36"/>
    </row>
    <row r="38" spans="2:13" s="56" customFormat="1" x14ac:dyDescent="0.3">
      <c r="B38" s="109" t="s">
        <v>37</v>
      </c>
      <c r="C38" s="304" t="s">
        <v>116</v>
      </c>
      <c r="D38" s="292"/>
      <c r="E38" s="292"/>
      <c r="F38" s="292"/>
      <c r="G38" s="276"/>
      <c r="H38" s="155" t="s">
        <v>211</v>
      </c>
      <c r="I38" s="36"/>
      <c r="J38" s="36"/>
      <c r="K38" s="36"/>
      <c r="L38" s="36"/>
      <c r="M38" s="36"/>
    </row>
    <row r="39" spans="2:13" s="56" customFormat="1" x14ac:dyDescent="0.3">
      <c r="B39" s="109" t="s">
        <v>38</v>
      </c>
      <c r="C39" s="317" t="s">
        <v>117</v>
      </c>
      <c r="D39" s="293"/>
      <c r="E39" s="293"/>
      <c r="F39" s="293"/>
      <c r="G39" s="279"/>
      <c r="H39" s="155" t="s">
        <v>211</v>
      </c>
      <c r="I39" s="36"/>
      <c r="J39" s="36"/>
      <c r="K39" s="36"/>
      <c r="L39" s="36"/>
      <c r="M39" s="36"/>
    </row>
    <row r="40" spans="2:13" s="56" customFormat="1" x14ac:dyDescent="0.3">
      <c r="B40" s="109" t="s">
        <v>145</v>
      </c>
      <c r="C40" s="313" t="s">
        <v>176</v>
      </c>
      <c r="D40" s="314"/>
      <c r="E40" s="302"/>
      <c r="F40" s="302"/>
      <c r="G40" s="303"/>
      <c r="H40" s="115" t="s">
        <v>101</v>
      </c>
      <c r="I40" s="36"/>
      <c r="J40" s="36"/>
      <c r="K40" s="36"/>
      <c r="L40" s="36"/>
      <c r="M40" s="36"/>
    </row>
    <row r="41" spans="2:13" s="56" customFormat="1" x14ac:dyDescent="0.3">
      <c r="B41" s="109" t="s">
        <v>146</v>
      </c>
      <c r="C41" s="301" t="s">
        <v>56</v>
      </c>
      <c r="D41" s="302"/>
      <c r="E41" s="302"/>
      <c r="F41" s="302"/>
      <c r="G41" s="303"/>
      <c r="H41" s="115" t="s">
        <v>101</v>
      </c>
      <c r="I41" s="36"/>
      <c r="J41" s="36"/>
      <c r="K41" s="36"/>
      <c r="L41" s="36"/>
      <c r="M41" s="36"/>
    </row>
    <row r="42" spans="2:13" s="56" customFormat="1" ht="15.75" customHeight="1" x14ac:dyDescent="0.3">
      <c r="B42" s="109" t="s">
        <v>147</v>
      </c>
      <c r="C42" s="332" t="s">
        <v>124</v>
      </c>
      <c r="D42" s="333"/>
      <c r="E42" s="333"/>
      <c r="F42" s="333"/>
      <c r="G42" s="334"/>
      <c r="H42" s="115" t="s">
        <v>101</v>
      </c>
      <c r="I42" s="36"/>
      <c r="J42" s="36"/>
      <c r="K42" s="37"/>
      <c r="L42" s="37"/>
      <c r="M42" s="37"/>
    </row>
    <row r="43" spans="2:13" s="56" customFormat="1" ht="15.75" customHeight="1" x14ac:dyDescent="0.3">
      <c r="B43" s="117"/>
      <c r="C43" s="337" t="s">
        <v>126</v>
      </c>
      <c r="D43" s="338"/>
      <c r="E43" s="338"/>
      <c r="F43" s="338"/>
      <c r="G43" s="338"/>
      <c r="H43" s="339"/>
      <c r="I43" s="63"/>
      <c r="J43" s="63"/>
      <c r="K43" s="63"/>
      <c r="L43" s="63"/>
      <c r="M43" s="63"/>
    </row>
    <row r="44" spans="2:13" s="56" customFormat="1" ht="15.75" customHeight="1" x14ac:dyDescent="0.3">
      <c r="B44" s="117" t="s">
        <v>27</v>
      </c>
      <c r="C44" s="332" t="s">
        <v>239</v>
      </c>
      <c r="D44" s="333"/>
      <c r="E44" s="333"/>
      <c r="F44" s="333"/>
      <c r="G44" s="334"/>
      <c r="H44" s="115" t="s">
        <v>58</v>
      </c>
      <c r="I44" s="36"/>
      <c r="J44" s="36"/>
      <c r="K44" s="37"/>
      <c r="L44" s="37"/>
      <c r="M44" s="37"/>
    </row>
    <row r="45" spans="2:13" s="56" customFormat="1" ht="15.75" customHeight="1" x14ac:dyDescent="0.3">
      <c r="B45" s="117" t="s">
        <v>28</v>
      </c>
      <c r="C45" s="332" t="s">
        <v>133</v>
      </c>
      <c r="D45" s="333"/>
      <c r="E45" s="333"/>
      <c r="F45" s="333"/>
      <c r="G45" s="334"/>
      <c r="H45" s="115" t="s">
        <v>58</v>
      </c>
      <c r="I45" s="36"/>
      <c r="J45" s="36"/>
      <c r="K45" s="37"/>
      <c r="L45" s="37"/>
      <c r="M45" s="37"/>
    </row>
    <row r="46" spans="2:13" s="56" customFormat="1" ht="15.75" customHeight="1" x14ac:dyDescent="0.3">
      <c r="B46" s="117" t="s">
        <v>29</v>
      </c>
      <c r="C46" s="332" t="s">
        <v>131</v>
      </c>
      <c r="D46" s="333"/>
      <c r="E46" s="333"/>
      <c r="F46" s="333"/>
      <c r="G46" s="334"/>
      <c r="H46" s="115" t="s">
        <v>58</v>
      </c>
      <c r="I46" s="36"/>
      <c r="J46" s="36"/>
      <c r="K46" s="37"/>
      <c r="L46" s="37"/>
      <c r="M46" s="37"/>
    </row>
    <row r="47" spans="2:13" s="56" customFormat="1" ht="15.75" customHeight="1" x14ac:dyDescent="0.3">
      <c r="B47" s="117" t="s">
        <v>30</v>
      </c>
      <c r="C47" s="171" t="s">
        <v>132</v>
      </c>
      <c r="D47" s="172"/>
      <c r="E47" s="172"/>
      <c r="F47" s="172"/>
      <c r="G47" s="173"/>
      <c r="H47" s="115" t="s">
        <v>58</v>
      </c>
      <c r="I47" s="36"/>
      <c r="J47" s="36"/>
      <c r="K47" s="37"/>
      <c r="L47" s="37"/>
      <c r="M47" s="37"/>
    </row>
    <row r="48" spans="2:13" s="56" customFormat="1" ht="15.75" customHeight="1" x14ac:dyDescent="0.3">
      <c r="B48" s="117" t="s">
        <v>51</v>
      </c>
      <c r="C48" s="171" t="s">
        <v>134</v>
      </c>
      <c r="D48" s="172"/>
      <c r="E48" s="172"/>
      <c r="F48" s="172"/>
      <c r="G48" s="173"/>
      <c r="H48" s="115" t="s">
        <v>58</v>
      </c>
      <c r="I48" s="36"/>
      <c r="J48" s="36"/>
      <c r="K48" s="37"/>
      <c r="L48" s="37"/>
      <c r="M48" s="37"/>
    </row>
    <row r="49" spans="2:13" s="56" customFormat="1" ht="15.75" customHeight="1" x14ac:dyDescent="0.3">
      <c r="B49" s="117" t="s">
        <v>135</v>
      </c>
      <c r="C49" s="171" t="s">
        <v>129</v>
      </c>
      <c r="D49" s="172"/>
      <c r="E49" s="172"/>
      <c r="F49" s="172"/>
      <c r="G49" s="173"/>
      <c r="H49" s="115" t="s">
        <v>58</v>
      </c>
      <c r="I49" s="36"/>
      <c r="J49" s="36"/>
      <c r="K49" s="37"/>
      <c r="L49" s="37"/>
      <c r="M49" s="37"/>
    </row>
    <row r="50" spans="2:13" s="56" customFormat="1" ht="15.75" customHeight="1" x14ac:dyDescent="0.3">
      <c r="B50" s="117" t="s">
        <v>136</v>
      </c>
      <c r="C50" s="171" t="s">
        <v>130</v>
      </c>
      <c r="D50" s="172"/>
      <c r="E50" s="172"/>
      <c r="F50" s="172"/>
      <c r="G50" s="173"/>
      <c r="H50" s="155" t="s">
        <v>281</v>
      </c>
      <c r="I50" s="36"/>
      <c r="J50" s="36"/>
      <c r="K50" s="37"/>
      <c r="L50" s="37"/>
      <c r="M50" s="37"/>
    </row>
    <row r="51" spans="2:13" s="56" customFormat="1" ht="16.5" customHeight="1" x14ac:dyDescent="0.3">
      <c r="B51" s="117"/>
      <c r="C51" s="337" t="s">
        <v>57</v>
      </c>
      <c r="D51" s="338"/>
      <c r="E51" s="338"/>
      <c r="F51" s="338"/>
      <c r="G51" s="338"/>
      <c r="H51" s="339"/>
      <c r="I51" s="63"/>
      <c r="J51" s="63"/>
      <c r="K51" s="63"/>
      <c r="L51" s="63"/>
      <c r="M51" s="63"/>
    </row>
    <row r="52" spans="2:13" s="56" customFormat="1" ht="15.75" customHeight="1" x14ac:dyDescent="0.3">
      <c r="B52" s="117" t="s">
        <v>53</v>
      </c>
      <c r="C52" s="332" t="s">
        <v>49</v>
      </c>
      <c r="D52" s="333"/>
      <c r="E52" s="333"/>
      <c r="F52" s="333"/>
      <c r="G52" s="334"/>
      <c r="H52" s="116" t="s">
        <v>101</v>
      </c>
      <c r="I52" s="36"/>
      <c r="J52" s="36"/>
      <c r="K52" s="37"/>
      <c r="L52" s="37"/>
      <c r="M52" s="37"/>
    </row>
    <row r="53" spans="2:13" s="56" customFormat="1" ht="15.75" customHeight="1" x14ac:dyDescent="0.3">
      <c r="B53" s="117" t="s">
        <v>54</v>
      </c>
      <c r="C53" s="332" t="s">
        <v>161</v>
      </c>
      <c r="D53" s="333"/>
      <c r="E53" s="333"/>
      <c r="F53" s="333"/>
      <c r="G53" s="334"/>
      <c r="H53" s="116" t="s">
        <v>101</v>
      </c>
      <c r="I53" s="36"/>
      <c r="J53" s="36"/>
      <c r="K53" s="36"/>
      <c r="L53" s="36"/>
      <c r="M53" s="36"/>
    </row>
    <row r="54" spans="2:13" s="56" customFormat="1" x14ac:dyDescent="0.3">
      <c r="B54" s="117" t="s">
        <v>55</v>
      </c>
      <c r="C54" s="332" t="s">
        <v>50</v>
      </c>
      <c r="D54" s="333"/>
      <c r="E54" s="333"/>
      <c r="F54" s="333"/>
      <c r="G54" s="334"/>
      <c r="H54" s="116" t="s">
        <v>101</v>
      </c>
      <c r="I54" s="36"/>
      <c r="J54" s="36"/>
      <c r="K54" s="36"/>
      <c r="L54" s="36"/>
      <c r="M54" s="36"/>
    </row>
    <row r="55" spans="2:13" s="56" customFormat="1" ht="26.4" customHeight="1" x14ac:dyDescent="0.3">
      <c r="B55" s="117" t="s">
        <v>127</v>
      </c>
      <c r="C55" s="171" t="s">
        <v>179</v>
      </c>
      <c r="D55" s="172"/>
      <c r="E55" s="172"/>
      <c r="F55" s="172"/>
      <c r="G55" s="173"/>
      <c r="H55" s="115" t="s">
        <v>58</v>
      </c>
      <c r="I55" s="37"/>
      <c r="J55" s="37"/>
      <c r="K55" s="37"/>
      <c r="L55" s="37"/>
      <c r="M55" s="37"/>
    </row>
    <row r="56" spans="2:13" s="56" customFormat="1" ht="15.75" customHeight="1" x14ac:dyDescent="0.3">
      <c r="B56" s="117"/>
      <c r="C56" s="188" t="s">
        <v>177</v>
      </c>
      <c r="D56" s="172"/>
      <c r="E56" s="172"/>
      <c r="F56" s="172"/>
      <c r="G56" s="173"/>
      <c r="H56" s="115"/>
      <c r="I56" s="192"/>
      <c r="J56" s="192"/>
      <c r="K56" s="192"/>
      <c r="L56" s="192"/>
      <c r="M56" s="192"/>
    </row>
    <row r="57" spans="2:13" s="56" customFormat="1" ht="24" x14ac:dyDescent="0.3">
      <c r="B57" s="117" t="s">
        <v>178</v>
      </c>
      <c r="C57" s="171" t="s">
        <v>180</v>
      </c>
      <c r="D57" s="172"/>
      <c r="E57" s="172"/>
      <c r="F57" s="172"/>
      <c r="G57" s="173"/>
      <c r="H57" s="115" t="s">
        <v>58</v>
      </c>
      <c r="I57" s="37"/>
      <c r="J57" s="37"/>
      <c r="K57" s="37"/>
      <c r="L57" s="37"/>
      <c r="M57" s="37"/>
    </row>
    <row r="58" spans="2:13" s="56" customFormat="1" x14ac:dyDescent="0.3">
      <c r="B58" s="39"/>
      <c r="C58" s="179"/>
      <c r="D58" s="179"/>
      <c r="E58" s="179"/>
      <c r="F58" s="179"/>
      <c r="G58" s="179"/>
      <c r="H58" s="179"/>
      <c r="I58" s="179"/>
      <c r="J58" s="179"/>
      <c r="K58" s="179"/>
      <c r="L58" s="179"/>
      <c r="M58" s="179"/>
    </row>
    <row r="59" spans="2:13" s="56" customFormat="1" ht="29.1" customHeight="1" x14ac:dyDescent="0.3">
      <c r="B59" s="17"/>
      <c r="C59" s="177" t="s">
        <v>11</v>
      </c>
      <c r="D59" s="177"/>
      <c r="E59" s="64"/>
      <c r="F59" s="18"/>
      <c r="G59" s="18"/>
      <c r="H59" s="19"/>
      <c r="I59" s="65"/>
      <c r="J59" s="65"/>
      <c r="K59" s="65"/>
      <c r="L59" s="66"/>
      <c r="M59" s="66"/>
    </row>
    <row r="60" spans="2:13" s="68" customFormat="1" ht="23.1" customHeight="1" x14ac:dyDescent="0.35">
      <c r="C60" s="21" t="s">
        <v>21</v>
      </c>
      <c r="D60" s="69"/>
      <c r="E60" s="70"/>
      <c r="F60" s="70"/>
      <c r="G60" s="70"/>
      <c r="H60" s="70"/>
      <c r="I60" s="71" t="str">
        <f>IF(I144="","",SUMPRODUCT(($I$144:$XFD$144&lt;I144)*($I$144:$XFD$144&lt;&gt;""))+SUMPRODUCT(($I$144:I144=I144)*1))</f>
        <v/>
      </c>
      <c r="J60" s="71" t="str">
        <f>IF(J144="","",SUMPRODUCT(($I$144:$XFD$144&lt;J144)*($I$144:$XFD$144&lt;&gt;""))+SUMPRODUCT(($I$144:J144=J144)*1))</f>
        <v/>
      </c>
      <c r="K60" s="71" t="str">
        <f>IF(K144="","",SUMPRODUCT(($I$144:$XFD$144&lt;K144)*($I$144:$XFD$144&lt;&gt;""))+SUMPRODUCT(($I$144:K144=K144)*1))</f>
        <v/>
      </c>
      <c r="L60" s="71" t="str">
        <f>IF(L144="","",SUMPRODUCT(($I$144:$XFD$144&lt;L144)*($I$144:$XFD$144&lt;&gt;""))+SUMPRODUCT(($I$144:L144=L144)*1))</f>
        <v/>
      </c>
      <c r="M60" s="71" t="str">
        <f>IF(M144="","",SUMPRODUCT(($I$144:$XFD$144&lt;M144)*($I$144:$XFD$144&lt;&gt;""))+SUMPRODUCT(($I$144:M144=M144)*1))</f>
        <v/>
      </c>
    </row>
    <row r="61" spans="2:13" s="56" customFormat="1" ht="16.5" customHeight="1" x14ac:dyDescent="0.3">
      <c r="B61" s="15"/>
      <c r="C61" s="175"/>
      <c r="D61" s="175"/>
      <c r="E61" s="175"/>
      <c r="F61" s="175"/>
      <c r="G61" s="175"/>
      <c r="H61" s="40"/>
      <c r="I61" s="41" t="str">
        <f>I70</f>
        <v>Alternativ 1</v>
      </c>
      <c r="J61" s="41" t="str">
        <f>J70</f>
        <v>Alternativ 2</v>
      </c>
      <c r="K61" s="41" t="str">
        <f>K70</f>
        <v>Alternativ 3</v>
      </c>
      <c r="L61" s="41" t="str">
        <f>L70</f>
        <v>Alternativ 4</v>
      </c>
      <c r="M61" s="41" t="str">
        <f>M70</f>
        <v>Alternativ 5</v>
      </c>
    </row>
    <row r="62" spans="2:13" s="56" customFormat="1" ht="29.25" customHeight="1" x14ac:dyDescent="0.3">
      <c r="B62" s="39" t="s">
        <v>194</v>
      </c>
      <c r="C62" s="335" t="s">
        <v>91</v>
      </c>
      <c r="D62" s="335"/>
      <c r="E62" s="335"/>
      <c r="F62" s="335"/>
      <c r="G62" s="335"/>
      <c r="H62" s="118" t="s">
        <v>5</v>
      </c>
      <c r="I62" s="42" t="str">
        <f>I144</f>
        <v/>
      </c>
      <c r="J62" s="42" t="str">
        <f t="shared" ref="J62:M62" si="0">J144</f>
        <v/>
      </c>
      <c r="K62" s="42" t="str">
        <f t="shared" si="0"/>
        <v/>
      </c>
      <c r="L62" s="42" t="str">
        <f t="shared" si="0"/>
        <v/>
      </c>
      <c r="M62" s="42" t="str">
        <f t="shared" si="0"/>
        <v/>
      </c>
    </row>
    <row r="63" spans="2:13" s="56" customFormat="1" ht="29.25" customHeight="1" x14ac:dyDescent="0.3">
      <c r="B63" s="39" t="s">
        <v>195</v>
      </c>
      <c r="C63" s="335" t="s">
        <v>143</v>
      </c>
      <c r="D63" s="335"/>
      <c r="E63" s="335"/>
      <c r="F63" s="335"/>
      <c r="G63" s="335"/>
      <c r="H63" s="118" t="s">
        <v>5</v>
      </c>
      <c r="I63" s="42" t="e">
        <f>I62/(I28*$H$15)</f>
        <v>#VALUE!</v>
      </c>
      <c r="J63" s="42" t="e">
        <f t="shared" ref="J63:M63" si="1">J62/(J28*$H$15)</f>
        <v>#VALUE!</v>
      </c>
      <c r="K63" s="42" t="e">
        <f t="shared" si="1"/>
        <v>#VALUE!</v>
      </c>
      <c r="L63" s="42" t="e">
        <f t="shared" si="1"/>
        <v>#VALUE!</v>
      </c>
      <c r="M63" s="42" t="e">
        <f t="shared" si="1"/>
        <v>#VALUE!</v>
      </c>
    </row>
    <row r="64" spans="2:13" s="56" customFormat="1" ht="29.25" customHeight="1" x14ac:dyDescent="0.3">
      <c r="B64" s="39" t="s">
        <v>196</v>
      </c>
      <c r="C64" s="335" t="s">
        <v>141</v>
      </c>
      <c r="D64" s="335"/>
      <c r="E64" s="335"/>
      <c r="F64" s="335"/>
      <c r="G64" s="335"/>
      <c r="H64" s="118" t="s">
        <v>7</v>
      </c>
      <c r="I64" s="43">
        <f>I104*$H$15</f>
        <v>0</v>
      </c>
      <c r="J64" s="43">
        <f t="shared" ref="J64:M64" si="2">J104*$H$15</f>
        <v>0</v>
      </c>
      <c r="K64" s="43">
        <f t="shared" si="2"/>
        <v>0</v>
      </c>
      <c r="L64" s="43">
        <f t="shared" si="2"/>
        <v>0</v>
      </c>
      <c r="M64" s="43">
        <f t="shared" si="2"/>
        <v>0</v>
      </c>
    </row>
    <row r="65" spans="2:13" s="56" customFormat="1" ht="29.25" customHeight="1" x14ac:dyDescent="0.3">
      <c r="B65" s="39" t="s">
        <v>197</v>
      </c>
      <c r="C65" s="174" t="s">
        <v>155</v>
      </c>
      <c r="D65" s="174"/>
      <c r="E65" s="174"/>
      <c r="F65" s="174"/>
      <c r="G65" s="174"/>
      <c r="H65" s="118" t="s">
        <v>156</v>
      </c>
      <c r="I65" s="43">
        <f>(I89+I91+I94+I97-I98)*$H$15</f>
        <v>0</v>
      </c>
      <c r="J65" s="43">
        <f t="shared" ref="J65:M65" si="3">(J89+J91+J94+J97-J98)*$H$15</f>
        <v>0</v>
      </c>
      <c r="K65" s="43">
        <f t="shared" si="3"/>
        <v>0</v>
      </c>
      <c r="L65" s="43">
        <f t="shared" si="3"/>
        <v>0</v>
      </c>
      <c r="M65" s="43">
        <f t="shared" si="3"/>
        <v>0</v>
      </c>
    </row>
    <row r="66" spans="2:13" s="56" customFormat="1" ht="29.25" customHeight="1" x14ac:dyDescent="0.3">
      <c r="B66" s="39" t="s">
        <v>198</v>
      </c>
      <c r="C66" s="335" t="s">
        <v>254</v>
      </c>
      <c r="D66" s="348"/>
      <c r="E66" s="348"/>
      <c r="F66" s="174"/>
      <c r="G66" s="174"/>
      <c r="H66" s="118" t="s">
        <v>253</v>
      </c>
      <c r="I66" s="43" t="e">
        <f>(I89+I91+I94+I97-I98)/I29</f>
        <v>#DIV/0!</v>
      </c>
      <c r="J66" s="43" t="e">
        <f t="shared" ref="J66:M66" si="4">(J89+J91+J94+J97-J98)/J29</f>
        <v>#DIV/0!</v>
      </c>
      <c r="K66" s="43" t="e">
        <f t="shared" si="4"/>
        <v>#DIV/0!</v>
      </c>
      <c r="L66" s="43" t="e">
        <f t="shared" si="4"/>
        <v>#DIV/0!</v>
      </c>
      <c r="M66" s="43" t="e">
        <f t="shared" si="4"/>
        <v>#DIV/0!</v>
      </c>
    </row>
    <row r="67" spans="2:13" s="56" customFormat="1" ht="29.25" customHeight="1" x14ac:dyDescent="0.3">
      <c r="B67" s="39" t="s">
        <v>199</v>
      </c>
      <c r="C67" s="335" t="s">
        <v>92</v>
      </c>
      <c r="D67" s="335"/>
      <c r="E67" s="335"/>
      <c r="F67" s="335"/>
      <c r="G67" s="335"/>
      <c r="H67" s="118" t="s">
        <v>107</v>
      </c>
      <c r="I67" s="43">
        <f>(($H$22*I89)+($H$23*I91)+($H$23*I99))*$H$15</f>
        <v>0</v>
      </c>
      <c r="J67" s="43">
        <f t="shared" ref="J67:M67" si="5">(($H$22*J89)+($H$23*J91)+($H$23*J99))*$H$15</f>
        <v>0</v>
      </c>
      <c r="K67" s="43">
        <f t="shared" si="5"/>
        <v>0</v>
      </c>
      <c r="L67" s="43">
        <f t="shared" si="5"/>
        <v>0</v>
      </c>
      <c r="M67" s="43">
        <f t="shared" si="5"/>
        <v>0</v>
      </c>
    </row>
    <row r="68" spans="2:13" s="56" customFormat="1" ht="16.5" customHeight="1" x14ac:dyDescent="0.3">
      <c r="B68" s="15"/>
      <c r="C68" s="336"/>
      <c r="D68" s="336"/>
      <c r="E68" s="336"/>
      <c r="F68" s="336"/>
      <c r="G68" s="336"/>
      <c r="H68" s="40"/>
      <c r="I68" s="15"/>
      <c r="J68" s="179"/>
      <c r="K68" s="179"/>
      <c r="L68" s="179"/>
      <c r="M68" s="179"/>
    </row>
    <row r="69" spans="2:13" s="67" customFormat="1" ht="26.25" customHeight="1" x14ac:dyDescent="0.35">
      <c r="B69" s="72"/>
      <c r="C69" s="73" t="s">
        <v>13</v>
      </c>
      <c r="D69" s="72"/>
      <c r="E69" s="74"/>
      <c r="F69" s="72"/>
      <c r="G69" s="72"/>
      <c r="H69" s="72"/>
      <c r="I69" s="72"/>
      <c r="J69" s="72"/>
      <c r="K69" s="72"/>
      <c r="L69" s="72"/>
      <c r="M69" s="72"/>
    </row>
    <row r="70" spans="2:13" s="75" customFormat="1" ht="24" customHeight="1" x14ac:dyDescent="0.4">
      <c r="B70" s="2"/>
      <c r="C70" s="342"/>
      <c r="D70" s="342"/>
      <c r="E70" s="342"/>
      <c r="F70" s="342"/>
      <c r="G70" s="342"/>
      <c r="H70" s="4"/>
      <c r="I70" s="22" t="str">
        <f>I27</f>
        <v>Alternativ 1</v>
      </c>
      <c r="J70" s="22" t="str">
        <f>J27</f>
        <v>Alternativ 2</v>
      </c>
      <c r="K70" s="22" t="str">
        <f>K27</f>
        <v>Alternativ 3</v>
      </c>
      <c r="L70" s="12" t="str">
        <f>L27</f>
        <v>Alternativ 4</v>
      </c>
      <c r="M70" s="12" t="str">
        <f>M27</f>
        <v>Alternativ 5</v>
      </c>
    </row>
    <row r="71" spans="2:13" ht="13.2" x14ac:dyDescent="0.25">
      <c r="B71" s="5"/>
      <c r="C71" s="341" t="s">
        <v>3</v>
      </c>
      <c r="D71" s="341"/>
      <c r="E71" s="341"/>
      <c r="F71" s="341"/>
      <c r="G71" s="341"/>
      <c r="H71" s="5"/>
      <c r="I71" s="11"/>
      <c r="J71" s="11"/>
      <c r="K71" s="11"/>
      <c r="L71" s="20"/>
      <c r="M71" s="20"/>
    </row>
    <row r="72" spans="2:13" ht="13.2" x14ac:dyDescent="0.25">
      <c r="B72" s="1"/>
      <c r="C72" s="49"/>
      <c r="D72" s="49"/>
      <c r="E72" s="49"/>
      <c r="F72" s="49"/>
      <c r="G72" s="49"/>
      <c r="H72" s="1"/>
      <c r="I72" s="46"/>
      <c r="J72" s="46"/>
      <c r="K72" s="46"/>
      <c r="L72" s="46"/>
      <c r="M72" s="46"/>
    </row>
    <row r="73" spans="2:13" ht="13.2" x14ac:dyDescent="0.25">
      <c r="B73" s="1"/>
      <c r="C73" s="323" t="s">
        <v>10</v>
      </c>
      <c r="D73" s="323"/>
      <c r="E73" s="323"/>
      <c r="F73" s="323"/>
      <c r="G73" s="323"/>
      <c r="H73" s="4"/>
      <c r="I73" s="154"/>
      <c r="J73" s="154"/>
      <c r="K73" s="154"/>
      <c r="L73" s="154"/>
      <c r="M73" s="154"/>
    </row>
    <row r="74" spans="2:13" ht="13.2" x14ac:dyDescent="0.25">
      <c r="B74" s="1"/>
      <c r="C74" s="345" t="s">
        <v>4</v>
      </c>
      <c r="D74" s="345"/>
      <c r="E74" s="345"/>
      <c r="F74" s="345"/>
      <c r="G74" s="345"/>
      <c r="H74" s="2" t="s">
        <v>59</v>
      </c>
      <c r="I74" s="23">
        <f>$H$15</f>
        <v>0</v>
      </c>
      <c r="J74" s="23">
        <f t="shared" ref="J74:M74" si="6">$H$15</f>
        <v>0</v>
      </c>
      <c r="K74" s="23">
        <f t="shared" si="6"/>
        <v>0</v>
      </c>
      <c r="L74" s="23">
        <f t="shared" si="6"/>
        <v>0</v>
      </c>
      <c r="M74" s="23">
        <f t="shared" si="6"/>
        <v>0</v>
      </c>
    </row>
    <row r="75" spans="2:13" ht="13.2" x14ac:dyDescent="0.25">
      <c r="B75" s="1"/>
      <c r="C75" s="344" t="s">
        <v>148</v>
      </c>
      <c r="D75" s="344"/>
      <c r="E75" s="344"/>
      <c r="F75" s="344"/>
      <c r="G75" s="344"/>
      <c r="H75" s="2" t="s">
        <v>101</v>
      </c>
      <c r="I75" s="23">
        <f>I31</f>
        <v>0</v>
      </c>
      <c r="J75" s="23">
        <f t="shared" ref="J75:M75" si="7">J31</f>
        <v>0</v>
      </c>
      <c r="K75" s="23">
        <f t="shared" si="7"/>
        <v>0</v>
      </c>
      <c r="L75" s="23">
        <f t="shared" si="7"/>
        <v>0</v>
      </c>
      <c r="M75" s="23">
        <f t="shared" si="7"/>
        <v>0</v>
      </c>
    </row>
    <row r="76" spans="2:13" ht="13.2" x14ac:dyDescent="0.25">
      <c r="B76" s="1"/>
      <c r="C76" s="51" t="s">
        <v>149</v>
      </c>
      <c r="D76" s="51"/>
      <c r="E76" s="51"/>
      <c r="F76" s="51"/>
      <c r="G76" s="51"/>
      <c r="H76" s="7" t="s">
        <v>58</v>
      </c>
      <c r="I76" s="26">
        <f>I33</f>
        <v>0</v>
      </c>
      <c r="J76" s="26">
        <f t="shared" ref="J76:M76" si="8">J33</f>
        <v>0</v>
      </c>
      <c r="K76" s="26">
        <f t="shared" si="8"/>
        <v>0</v>
      </c>
      <c r="L76" s="26">
        <f t="shared" si="8"/>
        <v>0</v>
      </c>
      <c r="M76" s="26">
        <f t="shared" si="8"/>
        <v>0</v>
      </c>
    </row>
    <row r="77" spans="2:13" ht="13.2" x14ac:dyDescent="0.25">
      <c r="B77" s="1"/>
      <c r="C77" s="49"/>
      <c r="D77" s="24"/>
      <c r="E77" s="24"/>
      <c r="F77" s="24"/>
      <c r="G77" s="24"/>
      <c r="H77" s="25"/>
      <c r="I77" s="27"/>
      <c r="J77" s="27"/>
      <c r="K77" s="27"/>
      <c r="L77" s="27"/>
      <c r="M77" s="27"/>
    </row>
    <row r="78" spans="2:13" ht="13.2" x14ac:dyDescent="0.25">
      <c r="B78" s="1"/>
      <c r="C78" s="347" t="s">
        <v>151</v>
      </c>
      <c r="D78" s="347"/>
      <c r="E78" s="347"/>
      <c r="F78" s="347"/>
      <c r="G78" s="347"/>
      <c r="H78" s="8" t="s">
        <v>5</v>
      </c>
      <c r="I78" s="10">
        <f>I32</f>
        <v>0</v>
      </c>
      <c r="J78" s="10">
        <f t="shared" ref="J78:M78" si="9">J32</f>
        <v>0</v>
      </c>
      <c r="K78" s="10">
        <f t="shared" si="9"/>
        <v>0</v>
      </c>
      <c r="L78" s="10">
        <f t="shared" si="9"/>
        <v>0</v>
      </c>
      <c r="M78" s="10">
        <f t="shared" si="9"/>
        <v>0</v>
      </c>
    </row>
    <row r="79" spans="2:13" ht="13.2" x14ac:dyDescent="0.25">
      <c r="B79" s="1"/>
      <c r="C79" s="50"/>
      <c r="D79" s="50"/>
      <c r="E79" s="50"/>
      <c r="F79" s="50"/>
      <c r="G79" s="50"/>
      <c r="H79" s="6"/>
      <c r="I79" s="13"/>
      <c r="J79" s="13"/>
      <c r="K79" s="13"/>
      <c r="L79" s="13"/>
      <c r="M79" s="13"/>
    </row>
    <row r="80" spans="2:13" ht="13.2" x14ac:dyDescent="0.25">
      <c r="B80" s="3"/>
      <c r="C80" s="186" t="s">
        <v>158</v>
      </c>
      <c r="D80" s="186"/>
      <c r="E80" s="186"/>
      <c r="F80" s="186"/>
      <c r="G80" s="186"/>
      <c r="H80" s="3" t="s">
        <v>5</v>
      </c>
      <c r="I80" s="14">
        <f>I74*(I75*I113)</f>
        <v>0</v>
      </c>
      <c r="J80" s="14">
        <f t="shared" ref="J80:M80" si="10">J74*(J75*J113)</f>
        <v>0</v>
      </c>
      <c r="K80" s="14">
        <f t="shared" si="10"/>
        <v>0</v>
      </c>
      <c r="L80" s="14">
        <f t="shared" si="10"/>
        <v>0</v>
      </c>
      <c r="M80" s="14">
        <f t="shared" si="10"/>
        <v>0</v>
      </c>
    </row>
    <row r="81" spans="2:13" ht="13.2" x14ac:dyDescent="0.25">
      <c r="B81" s="1"/>
      <c r="C81" s="50"/>
      <c r="D81" s="50"/>
      <c r="E81" s="50"/>
      <c r="F81" s="50"/>
      <c r="G81" s="50"/>
      <c r="H81" s="6"/>
      <c r="I81" s="13"/>
      <c r="J81" s="13"/>
      <c r="K81" s="13"/>
      <c r="L81" s="13"/>
      <c r="M81" s="13"/>
    </row>
    <row r="82" spans="2:13" ht="13.2" x14ac:dyDescent="0.25">
      <c r="B82" s="3"/>
      <c r="C82" s="322" t="s">
        <v>20</v>
      </c>
      <c r="D82" s="322"/>
      <c r="E82" s="322"/>
      <c r="F82" s="322"/>
      <c r="G82" s="322"/>
      <c r="H82" s="3" t="s">
        <v>5</v>
      </c>
      <c r="I82" s="14">
        <f>I76*I74+I78</f>
        <v>0</v>
      </c>
      <c r="J82" s="14">
        <f t="shared" ref="J82:M82" si="11">J76*J74+J78</f>
        <v>0</v>
      </c>
      <c r="K82" s="14">
        <f t="shared" si="11"/>
        <v>0</v>
      </c>
      <c r="L82" s="14">
        <f t="shared" si="11"/>
        <v>0</v>
      </c>
      <c r="M82" s="14">
        <f t="shared" si="11"/>
        <v>0</v>
      </c>
    </row>
    <row r="83" spans="2:13" ht="13.2" x14ac:dyDescent="0.25">
      <c r="B83" s="193"/>
      <c r="C83" s="194"/>
      <c r="D83" s="194"/>
      <c r="E83" s="194"/>
      <c r="F83" s="194"/>
      <c r="G83" s="194"/>
      <c r="H83" s="193"/>
      <c r="I83" s="195"/>
      <c r="J83" s="195"/>
      <c r="K83" s="195"/>
      <c r="L83" s="195"/>
      <c r="M83" s="195"/>
    </row>
    <row r="84" spans="2:13" ht="13.2" x14ac:dyDescent="0.25">
      <c r="B84" s="3"/>
      <c r="C84" s="186" t="s">
        <v>191</v>
      </c>
      <c r="D84" s="186"/>
      <c r="E84" s="186"/>
      <c r="F84" s="186"/>
      <c r="G84" s="186"/>
      <c r="H84" s="3" t="s">
        <v>5</v>
      </c>
      <c r="I84" s="14">
        <f>I80+I82</f>
        <v>0</v>
      </c>
      <c r="J84" s="14">
        <f t="shared" ref="J84:M84" si="12">J80+J82</f>
        <v>0</v>
      </c>
      <c r="K84" s="14">
        <f t="shared" si="12"/>
        <v>0</v>
      </c>
      <c r="L84" s="14">
        <f t="shared" si="12"/>
        <v>0</v>
      </c>
      <c r="M84" s="14">
        <f t="shared" si="12"/>
        <v>0</v>
      </c>
    </row>
    <row r="85" spans="2:13" ht="13.2" x14ac:dyDescent="0.25">
      <c r="B85" s="8"/>
      <c r="C85" s="326"/>
      <c r="D85" s="326"/>
      <c r="E85" s="326"/>
      <c r="F85" s="326"/>
      <c r="G85" s="326"/>
      <c r="H85" s="1"/>
      <c r="I85" s="30"/>
      <c r="J85" s="30"/>
      <c r="K85" s="30"/>
      <c r="L85" s="30"/>
      <c r="M85" s="30"/>
    </row>
    <row r="86" spans="2:13" ht="13.2" x14ac:dyDescent="0.25">
      <c r="B86" s="3"/>
      <c r="C86" s="322" t="s">
        <v>60</v>
      </c>
      <c r="D86" s="322"/>
      <c r="E86" s="322"/>
      <c r="F86" s="322"/>
      <c r="G86" s="322"/>
      <c r="H86" s="3"/>
      <c r="I86" s="31"/>
      <c r="J86" s="31"/>
      <c r="K86" s="31"/>
      <c r="L86" s="31"/>
      <c r="M86" s="31"/>
    </row>
    <row r="87" spans="2:13" ht="13.2" x14ac:dyDescent="0.25">
      <c r="B87" s="8"/>
      <c r="C87" s="49"/>
      <c r="D87" s="49"/>
      <c r="E87" s="49"/>
      <c r="F87" s="49"/>
      <c r="G87" s="49"/>
      <c r="H87" s="1"/>
      <c r="I87" s="16"/>
      <c r="J87" s="16"/>
      <c r="K87" s="16"/>
      <c r="L87" s="16"/>
      <c r="M87" s="16"/>
    </row>
    <row r="88" spans="2:13" ht="13.2" x14ac:dyDescent="0.25">
      <c r="B88" s="8"/>
      <c r="C88" s="323" t="s">
        <v>118</v>
      </c>
      <c r="D88" s="323"/>
      <c r="E88" s="323"/>
      <c r="F88" s="323"/>
      <c r="G88" s="323"/>
      <c r="H88" s="4"/>
      <c r="I88" s="29"/>
      <c r="J88" s="29"/>
      <c r="K88" s="29"/>
      <c r="L88" s="29"/>
      <c r="M88" s="29"/>
    </row>
    <row r="89" spans="2:13" ht="13.2" x14ac:dyDescent="0.25">
      <c r="B89" s="8"/>
      <c r="C89" s="169" t="str">
        <f>C36</f>
        <v xml:space="preserve"> Energianvändning uppvärmning fjärrvärme</v>
      </c>
      <c r="D89" s="169"/>
      <c r="E89" s="169"/>
      <c r="F89" s="169"/>
      <c r="G89" s="169"/>
      <c r="H89" s="167" t="str">
        <f>H50</f>
        <v>kWh/år/stk</v>
      </c>
      <c r="I89" s="10">
        <f>I36*I29</f>
        <v>0</v>
      </c>
      <c r="J89" s="10">
        <f t="shared" ref="J89:M89" si="13">J36*J29</f>
        <v>0</v>
      </c>
      <c r="K89" s="10">
        <f t="shared" si="13"/>
        <v>0</v>
      </c>
      <c r="L89" s="10">
        <f t="shared" si="13"/>
        <v>0</v>
      </c>
      <c r="M89" s="10">
        <f t="shared" si="13"/>
        <v>0</v>
      </c>
    </row>
    <row r="90" spans="2:13" ht="13.2" x14ac:dyDescent="0.25">
      <c r="B90" s="8"/>
      <c r="C90" s="165" t="str">
        <f>C18</f>
        <v>Energipris fjärrvärme</v>
      </c>
      <c r="D90" s="165"/>
      <c r="E90" s="165"/>
      <c r="F90" s="165"/>
      <c r="G90" s="165"/>
      <c r="H90" s="167" t="s">
        <v>6</v>
      </c>
      <c r="I90" s="168">
        <f>$H$18</f>
        <v>0</v>
      </c>
      <c r="J90" s="168">
        <f t="shared" ref="J90:M90" si="14">$H$18</f>
        <v>0</v>
      </c>
      <c r="K90" s="168">
        <f t="shared" si="14"/>
        <v>0</v>
      </c>
      <c r="L90" s="168">
        <f t="shared" si="14"/>
        <v>0</v>
      </c>
      <c r="M90" s="168">
        <f t="shared" si="14"/>
        <v>0</v>
      </c>
    </row>
    <row r="91" spans="2:13" ht="13.2" x14ac:dyDescent="0.25">
      <c r="B91" s="8"/>
      <c r="C91" s="198" t="str">
        <f>C37</f>
        <v xml:space="preserve"> Energianvändning uppvärmning el</v>
      </c>
      <c r="D91" s="165"/>
      <c r="E91" s="165"/>
      <c r="F91" s="165"/>
      <c r="G91" s="165"/>
      <c r="H91" s="167" t="str">
        <f>H50</f>
        <v>kWh/år/stk</v>
      </c>
      <c r="I91" s="10">
        <f>I37*I29</f>
        <v>0</v>
      </c>
      <c r="J91" s="10">
        <f t="shared" ref="J91:M91" si="15">J37*J29</f>
        <v>0</v>
      </c>
      <c r="K91" s="10">
        <f t="shared" si="15"/>
        <v>0</v>
      </c>
      <c r="L91" s="10">
        <f t="shared" si="15"/>
        <v>0</v>
      </c>
      <c r="M91" s="10">
        <f t="shared" si="15"/>
        <v>0</v>
      </c>
    </row>
    <row r="92" spans="2:13" ht="13.2" x14ac:dyDescent="0.25">
      <c r="B92" s="8"/>
      <c r="C92" s="178" t="str">
        <f>C19</f>
        <v>Energipris el</v>
      </c>
      <c r="D92" s="178"/>
      <c r="E92" s="178"/>
      <c r="F92" s="178"/>
      <c r="G92" s="178"/>
      <c r="H92" s="28" t="s">
        <v>6</v>
      </c>
      <c r="I92" s="158">
        <f>$H$19</f>
        <v>0</v>
      </c>
      <c r="J92" s="158">
        <f t="shared" ref="J92:M92" si="16">$H$19</f>
        <v>0</v>
      </c>
      <c r="K92" s="158">
        <f t="shared" si="16"/>
        <v>0</v>
      </c>
      <c r="L92" s="158">
        <f t="shared" si="16"/>
        <v>0</v>
      </c>
      <c r="M92" s="158">
        <f t="shared" si="16"/>
        <v>0</v>
      </c>
    </row>
    <row r="93" spans="2:13" ht="13.2" x14ac:dyDescent="0.25">
      <c r="B93" s="8"/>
      <c r="C93" s="50" t="s">
        <v>120</v>
      </c>
      <c r="D93" s="165"/>
      <c r="E93" s="165"/>
      <c r="F93" s="165"/>
      <c r="G93" s="165"/>
      <c r="H93" s="170" t="s">
        <v>101</v>
      </c>
      <c r="I93" s="197">
        <f>(I89*I90)+(I91*I92)</f>
        <v>0</v>
      </c>
      <c r="J93" s="197">
        <f t="shared" ref="J93:M93" si="17">(J89*J90)+(J91*J92)</f>
        <v>0</v>
      </c>
      <c r="K93" s="197">
        <f t="shared" si="17"/>
        <v>0</v>
      </c>
      <c r="L93" s="197">
        <f t="shared" si="17"/>
        <v>0</v>
      </c>
      <c r="M93" s="197">
        <f t="shared" si="17"/>
        <v>0</v>
      </c>
    </row>
    <row r="94" spans="2:13" ht="13.2" x14ac:dyDescent="0.25">
      <c r="B94" s="8"/>
      <c r="C94" s="165" t="s">
        <v>114</v>
      </c>
      <c r="D94" s="165"/>
      <c r="E94" s="165"/>
      <c r="F94" s="165"/>
      <c r="G94" s="165"/>
      <c r="H94" s="167" t="str">
        <f>H50</f>
        <v>kWh/år/stk</v>
      </c>
      <c r="I94" s="10">
        <f>I38*I29</f>
        <v>0</v>
      </c>
      <c r="J94" s="10">
        <f t="shared" ref="J94:M94" si="18">J38*J29</f>
        <v>0</v>
      </c>
      <c r="K94" s="10">
        <f t="shared" si="18"/>
        <v>0</v>
      </c>
      <c r="L94" s="10">
        <f t="shared" si="18"/>
        <v>0</v>
      </c>
      <c r="M94" s="10">
        <f t="shared" si="18"/>
        <v>0</v>
      </c>
    </row>
    <row r="95" spans="2:13" ht="13.2" x14ac:dyDescent="0.25">
      <c r="B95" s="8"/>
      <c r="C95" s="178" t="s">
        <v>112</v>
      </c>
      <c r="D95" s="178"/>
      <c r="E95" s="178"/>
      <c r="F95" s="178"/>
      <c r="G95" s="178"/>
      <c r="H95" s="28" t="s">
        <v>6</v>
      </c>
      <c r="I95" s="158">
        <f>$H$20</f>
        <v>0</v>
      </c>
      <c r="J95" s="158">
        <f t="shared" ref="J95:M95" si="19">$H$20</f>
        <v>0</v>
      </c>
      <c r="K95" s="158">
        <f t="shared" si="19"/>
        <v>0</v>
      </c>
      <c r="L95" s="158">
        <f t="shared" si="19"/>
        <v>0</v>
      </c>
      <c r="M95" s="158">
        <f t="shared" si="19"/>
        <v>0</v>
      </c>
    </row>
    <row r="96" spans="2:13" ht="13.2" x14ac:dyDescent="0.25">
      <c r="B96" s="8"/>
      <c r="C96" s="50" t="s">
        <v>121</v>
      </c>
      <c r="D96" s="165"/>
      <c r="E96" s="165"/>
      <c r="F96" s="165"/>
      <c r="G96" s="165"/>
      <c r="H96" s="170" t="s">
        <v>101</v>
      </c>
      <c r="I96" s="197">
        <f>I94*I95</f>
        <v>0</v>
      </c>
      <c r="J96" s="197">
        <f t="shared" ref="J96:M96" si="20">J94*J95</f>
        <v>0</v>
      </c>
      <c r="K96" s="197">
        <f t="shared" si="20"/>
        <v>0</v>
      </c>
      <c r="L96" s="197">
        <f t="shared" si="20"/>
        <v>0</v>
      </c>
      <c r="M96" s="197">
        <f t="shared" si="20"/>
        <v>0</v>
      </c>
    </row>
    <row r="97" spans="2:13" ht="13.2" x14ac:dyDescent="0.25">
      <c r="B97" s="8"/>
      <c r="C97" s="165" t="s">
        <v>109</v>
      </c>
      <c r="D97" s="165"/>
      <c r="E97" s="165"/>
      <c r="F97" s="165"/>
      <c r="G97" s="165"/>
      <c r="H97" s="167" t="str">
        <f>H50</f>
        <v>kWh/år/stk</v>
      </c>
      <c r="I97" s="10">
        <f>I39*I28</f>
        <v>0</v>
      </c>
      <c r="J97" s="10">
        <f t="shared" ref="J97:M97" si="21">J39*J28</f>
        <v>0</v>
      </c>
      <c r="K97" s="10">
        <f t="shared" si="21"/>
        <v>0</v>
      </c>
      <c r="L97" s="10">
        <f t="shared" si="21"/>
        <v>0</v>
      </c>
      <c r="M97" s="10">
        <f t="shared" si="21"/>
        <v>0</v>
      </c>
    </row>
    <row r="98" spans="2:13" ht="13.2" x14ac:dyDescent="0.25">
      <c r="B98" s="8"/>
      <c r="C98" s="165" t="s">
        <v>139</v>
      </c>
      <c r="D98" s="165"/>
      <c r="E98" s="165"/>
      <c r="F98" s="165"/>
      <c r="G98" s="165"/>
      <c r="H98" s="167" t="str">
        <f t="shared" ref="H98:I98" si="22">H50</f>
        <v>kWh/år/stk</v>
      </c>
      <c r="I98" s="10">
        <f t="shared" si="22"/>
        <v>0</v>
      </c>
      <c r="J98" s="10">
        <f t="shared" ref="J98:M98" si="23">J50</f>
        <v>0</v>
      </c>
      <c r="K98" s="10">
        <f t="shared" si="23"/>
        <v>0</v>
      </c>
      <c r="L98" s="10">
        <f t="shared" si="23"/>
        <v>0</v>
      </c>
      <c r="M98" s="10">
        <f t="shared" si="23"/>
        <v>0</v>
      </c>
    </row>
    <row r="99" spans="2:13" ht="13.2" x14ac:dyDescent="0.25">
      <c r="B99" s="8"/>
      <c r="C99" s="165" t="s">
        <v>140</v>
      </c>
      <c r="D99" s="165"/>
      <c r="E99" s="165"/>
      <c r="F99" s="165"/>
      <c r="G99" s="165"/>
      <c r="H99" s="167" t="str">
        <f>H50</f>
        <v>kWh/år/stk</v>
      </c>
      <c r="I99" s="10">
        <f>I97-I98</f>
        <v>0</v>
      </c>
      <c r="J99" s="10">
        <f t="shared" ref="J99:M99" si="24">J97-J98</f>
        <v>0</v>
      </c>
      <c r="K99" s="10">
        <f t="shared" si="24"/>
        <v>0</v>
      </c>
      <c r="L99" s="10">
        <f t="shared" si="24"/>
        <v>0</v>
      </c>
      <c r="M99" s="10">
        <f t="shared" si="24"/>
        <v>0</v>
      </c>
    </row>
    <row r="100" spans="2:13" ht="13.2" x14ac:dyDescent="0.25">
      <c r="B100" s="8"/>
      <c r="C100" s="178" t="s">
        <v>122</v>
      </c>
      <c r="D100" s="178"/>
      <c r="E100" s="178"/>
      <c r="F100" s="178"/>
      <c r="G100" s="178"/>
      <c r="H100" s="28" t="s">
        <v>6</v>
      </c>
      <c r="I100" s="158">
        <f>$H$19</f>
        <v>0</v>
      </c>
      <c r="J100" s="158">
        <f t="shared" ref="J100:M100" si="25">$H$19</f>
        <v>0</v>
      </c>
      <c r="K100" s="158">
        <f t="shared" si="25"/>
        <v>0</v>
      </c>
      <c r="L100" s="158">
        <f t="shared" si="25"/>
        <v>0</v>
      </c>
      <c r="M100" s="158">
        <f t="shared" si="25"/>
        <v>0</v>
      </c>
    </row>
    <row r="101" spans="2:13" ht="13.2" x14ac:dyDescent="0.25">
      <c r="B101" s="8"/>
      <c r="C101" s="50" t="s">
        <v>142</v>
      </c>
      <c r="D101" s="165"/>
      <c r="E101" s="165"/>
      <c r="F101" s="165"/>
      <c r="G101" s="165"/>
      <c r="H101" s="170" t="s">
        <v>101</v>
      </c>
      <c r="I101" s="197">
        <f>I99*I100</f>
        <v>0</v>
      </c>
      <c r="J101" s="197">
        <f t="shared" ref="J101:M101" si="26">J99*J100</f>
        <v>0</v>
      </c>
      <c r="K101" s="197">
        <f t="shared" si="26"/>
        <v>0</v>
      </c>
      <c r="L101" s="197">
        <f t="shared" si="26"/>
        <v>0</v>
      </c>
      <c r="M101" s="197">
        <f t="shared" si="26"/>
        <v>0</v>
      </c>
    </row>
    <row r="102" spans="2:13" ht="13.2" x14ac:dyDescent="0.25">
      <c r="B102" s="8"/>
      <c r="C102" s="165"/>
      <c r="D102" s="165"/>
      <c r="E102" s="165"/>
      <c r="F102" s="165"/>
      <c r="G102" s="165"/>
      <c r="H102" s="167"/>
      <c r="I102" s="168"/>
      <c r="J102" s="168"/>
      <c r="K102" s="168"/>
      <c r="L102" s="168"/>
      <c r="M102" s="168"/>
    </row>
    <row r="103" spans="2:13" ht="13.2" x14ac:dyDescent="0.25">
      <c r="B103" s="8"/>
      <c r="C103" s="178"/>
      <c r="D103" s="178"/>
      <c r="E103" s="178"/>
      <c r="F103" s="178"/>
      <c r="G103" s="178"/>
      <c r="H103" s="28"/>
      <c r="I103" s="158"/>
      <c r="J103" s="158"/>
      <c r="K103" s="158"/>
      <c r="L103" s="158"/>
      <c r="M103" s="158"/>
    </row>
    <row r="104" spans="2:13" s="137" customFormat="1" ht="13.2" x14ac:dyDescent="0.25">
      <c r="B104" s="138"/>
      <c r="C104" s="295" t="s">
        <v>119</v>
      </c>
      <c r="D104" s="295"/>
      <c r="E104" s="295"/>
      <c r="F104" s="295"/>
      <c r="G104" s="295"/>
      <c r="H104" s="1" t="s">
        <v>101</v>
      </c>
      <c r="I104" s="16">
        <f>I93+I96+I101</f>
        <v>0</v>
      </c>
      <c r="J104" s="16">
        <f t="shared" ref="J104:M104" si="27">J93+J96+J101</f>
        <v>0</v>
      </c>
      <c r="K104" s="16">
        <f t="shared" si="27"/>
        <v>0</v>
      </c>
      <c r="L104" s="16">
        <f t="shared" si="27"/>
        <v>0</v>
      </c>
      <c r="M104" s="16">
        <f t="shared" si="27"/>
        <v>0</v>
      </c>
    </row>
    <row r="105" spans="2:13" ht="13.2" x14ac:dyDescent="0.25">
      <c r="B105" s="8"/>
      <c r="C105" s="141" t="s">
        <v>73</v>
      </c>
      <c r="D105" s="141"/>
      <c r="E105" s="141"/>
      <c r="F105" s="141"/>
      <c r="G105" s="141"/>
      <c r="H105" s="142"/>
      <c r="I105" s="145">
        <f>IF($H$17=$H$21,$H$16,(1/($H$17-$H$21))*(1-((1+$H$21)/(1+$H$17))^$H$16))</f>
        <v>0</v>
      </c>
      <c r="J105" s="145">
        <f t="shared" ref="J105:M105" si="28">IF($H$17=$H$21,$H$16,(1/($H$17-$H$21))*(1-((1+$H$21)/(1+$H$17))^$H$16))</f>
        <v>0</v>
      </c>
      <c r="K105" s="145">
        <f t="shared" si="28"/>
        <v>0</v>
      </c>
      <c r="L105" s="145">
        <f t="shared" si="28"/>
        <v>0</v>
      </c>
      <c r="M105" s="145">
        <f t="shared" si="28"/>
        <v>0</v>
      </c>
    </row>
    <row r="106" spans="2:13" s="161" customFormat="1" ht="13.2" x14ac:dyDescent="0.25">
      <c r="B106" s="6"/>
      <c r="C106" s="325" t="s">
        <v>123</v>
      </c>
      <c r="D106" s="325"/>
      <c r="E106" s="325"/>
      <c r="F106" s="325"/>
      <c r="G106" s="325"/>
      <c r="H106" s="159" t="s">
        <v>5</v>
      </c>
      <c r="I106" s="160">
        <f>I104*I105*$H$15</f>
        <v>0</v>
      </c>
      <c r="J106" s="160">
        <f t="shared" ref="J106:M106" si="29">J104*J105*$H$15</f>
        <v>0</v>
      </c>
      <c r="K106" s="160">
        <f t="shared" si="29"/>
        <v>0</v>
      </c>
      <c r="L106" s="160">
        <f t="shared" si="29"/>
        <v>0</v>
      </c>
      <c r="M106" s="160">
        <f t="shared" si="29"/>
        <v>0</v>
      </c>
    </row>
    <row r="107" spans="2:13" ht="13.2" x14ac:dyDescent="0.25">
      <c r="B107" s="8"/>
      <c r="C107" s="50"/>
      <c r="D107" s="50"/>
      <c r="E107" s="50"/>
      <c r="F107" s="50"/>
      <c r="G107" s="50"/>
      <c r="H107" s="6"/>
      <c r="I107" s="13"/>
      <c r="J107" s="13"/>
      <c r="K107" s="13"/>
      <c r="L107" s="13"/>
      <c r="M107" s="13"/>
    </row>
    <row r="108" spans="2:13" ht="13.2" x14ac:dyDescent="0.25">
      <c r="B108" s="8"/>
      <c r="C108" s="323" t="s">
        <v>1</v>
      </c>
      <c r="D108" s="323"/>
      <c r="E108" s="323"/>
      <c r="F108" s="323"/>
      <c r="G108" s="323"/>
      <c r="H108" s="1"/>
      <c r="I108" s="16"/>
      <c r="J108" s="16"/>
      <c r="K108" s="16"/>
      <c r="L108" s="16"/>
      <c r="M108" s="16"/>
    </row>
    <row r="109" spans="2:13" ht="13.2" x14ac:dyDescent="0.25">
      <c r="B109" s="8"/>
      <c r="C109" s="162" t="s">
        <v>46</v>
      </c>
      <c r="D109" s="162"/>
      <c r="E109" s="162"/>
      <c r="F109" s="162"/>
      <c r="G109" s="162"/>
      <c r="H109" s="162" t="str">
        <f t="shared" ref="H109:I111" si="30">H40</f>
        <v>kr/år/stk</v>
      </c>
      <c r="I109" s="163">
        <f t="shared" si="30"/>
        <v>0</v>
      </c>
      <c r="J109" s="163">
        <f t="shared" ref="J109:M109" si="31">J40</f>
        <v>0</v>
      </c>
      <c r="K109" s="163">
        <f t="shared" si="31"/>
        <v>0</v>
      </c>
      <c r="L109" s="163">
        <f t="shared" si="31"/>
        <v>0</v>
      </c>
      <c r="M109" s="163">
        <f t="shared" si="31"/>
        <v>0</v>
      </c>
    </row>
    <row r="110" spans="2:13" ht="13.2" x14ac:dyDescent="0.25">
      <c r="B110" s="8"/>
      <c r="C110" s="48" t="str">
        <f>C41</f>
        <v xml:space="preserve">Kostnader för service och underhåll </v>
      </c>
      <c r="D110" s="48"/>
      <c r="E110" s="48"/>
      <c r="F110" s="48"/>
      <c r="G110" s="48"/>
      <c r="H110" s="2" t="str">
        <f t="shared" si="30"/>
        <v>kr/år/stk</v>
      </c>
      <c r="I110" s="23">
        <f t="shared" si="30"/>
        <v>0</v>
      </c>
      <c r="J110" s="23">
        <f t="shared" ref="J110:M110" si="32">J41</f>
        <v>0</v>
      </c>
      <c r="K110" s="23">
        <f t="shared" si="32"/>
        <v>0</v>
      </c>
      <c r="L110" s="23">
        <f t="shared" si="32"/>
        <v>0</v>
      </c>
      <c r="M110" s="23">
        <f t="shared" si="32"/>
        <v>0</v>
      </c>
    </row>
    <row r="111" spans="2:13" ht="13.2" x14ac:dyDescent="0.25">
      <c r="B111" s="8"/>
      <c r="C111" s="51" t="str">
        <f>C42</f>
        <v>Arbetskostnader övrigt</v>
      </c>
      <c r="D111" s="51"/>
      <c r="E111" s="51"/>
      <c r="F111" s="51"/>
      <c r="G111" s="51"/>
      <c r="H111" s="7" t="str">
        <f t="shared" si="30"/>
        <v>kr/år/stk</v>
      </c>
      <c r="I111" s="26">
        <f t="shared" si="30"/>
        <v>0</v>
      </c>
      <c r="J111" s="26">
        <f t="shared" ref="J111:M111" si="33">J42</f>
        <v>0</v>
      </c>
      <c r="K111" s="26">
        <f t="shared" si="33"/>
        <v>0</v>
      </c>
      <c r="L111" s="26">
        <f t="shared" si="33"/>
        <v>0</v>
      </c>
      <c r="M111" s="26">
        <f t="shared" si="33"/>
        <v>0</v>
      </c>
    </row>
    <row r="112" spans="2:13" ht="13.2" x14ac:dyDescent="0.25">
      <c r="B112" s="8"/>
      <c r="C112" s="47" t="s">
        <v>103</v>
      </c>
      <c r="D112" s="47"/>
      <c r="E112" s="47"/>
      <c r="F112" s="47"/>
      <c r="G112" s="47"/>
      <c r="H112" s="1" t="s">
        <v>101</v>
      </c>
      <c r="I112" s="16">
        <f>SUM(I109,I110,I111)</f>
        <v>0</v>
      </c>
      <c r="J112" s="16">
        <f t="shared" ref="J112:M112" si="34">SUM(J109,J110,J111)</f>
        <v>0</v>
      </c>
      <c r="K112" s="16">
        <f t="shared" si="34"/>
        <v>0</v>
      </c>
      <c r="L112" s="16">
        <f t="shared" si="34"/>
        <v>0</v>
      </c>
      <c r="M112" s="16">
        <f t="shared" si="34"/>
        <v>0</v>
      </c>
    </row>
    <row r="113" spans="2:13" ht="12.75" customHeight="1" x14ac:dyDescent="0.25">
      <c r="B113" s="8"/>
      <c r="C113" s="141" t="s">
        <v>73</v>
      </c>
      <c r="D113" s="141"/>
      <c r="E113" s="141"/>
      <c r="F113" s="141"/>
      <c r="G113" s="141"/>
      <c r="H113" s="142"/>
      <c r="I113" s="145">
        <f>(1/$H$17)*(1-((1/(1+$H$17))^$H$16))</f>
        <v>0</v>
      </c>
      <c r="J113" s="145">
        <f t="shared" ref="J113:M113" si="35">(1/$H$17)*(1-((1/(1+$H$17))^$H$16))</f>
        <v>0</v>
      </c>
      <c r="K113" s="145">
        <f t="shared" si="35"/>
        <v>0</v>
      </c>
      <c r="L113" s="145">
        <f t="shared" si="35"/>
        <v>0</v>
      </c>
      <c r="M113" s="145">
        <f t="shared" si="35"/>
        <v>0</v>
      </c>
    </row>
    <row r="114" spans="2:13" ht="12.75" customHeight="1" x14ac:dyDescent="0.25">
      <c r="B114" s="8"/>
      <c r="C114" s="324" t="s">
        <v>93</v>
      </c>
      <c r="D114" s="324"/>
      <c r="E114" s="324"/>
      <c r="F114" s="324"/>
      <c r="G114" s="324"/>
      <c r="H114" s="143" t="s">
        <v>5</v>
      </c>
      <c r="I114" s="144">
        <f>I112*I113*$H$15</f>
        <v>0</v>
      </c>
      <c r="J114" s="144">
        <f t="shared" ref="J114:M114" si="36">J112*J113*$H$15</f>
        <v>0</v>
      </c>
      <c r="K114" s="144">
        <f t="shared" si="36"/>
        <v>0</v>
      </c>
      <c r="L114" s="144">
        <f t="shared" si="36"/>
        <v>0</v>
      </c>
      <c r="M114" s="144">
        <f t="shared" si="36"/>
        <v>0</v>
      </c>
    </row>
    <row r="115" spans="2:13" ht="13.2" x14ac:dyDescent="0.25">
      <c r="B115" s="8"/>
      <c r="C115" s="47"/>
      <c r="D115" s="47"/>
      <c r="E115" s="47"/>
      <c r="F115" s="47"/>
      <c r="G115" s="47"/>
      <c r="H115" s="1"/>
      <c r="I115" s="16"/>
      <c r="J115" s="16"/>
      <c r="K115" s="16"/>
      <c r="L115" s="16"/>
      <c r="M115" s="16"/>
    </row>
    <row r="116" spans="2:13" ht="13.35" customHeight="1" x14ac:dyDescent="0.25">
      <c r="B116" s="3"/>
      <c r="C116" s="322" t="s">
        <v>94</v>
      </c>
      <c r="D116" s="322"/>
      <c r="E116" s="322"/>
      <c r="F116" s="322"/>
      <c r="G116" s="322"/>
      <c r="H116" s="3" t="s">
        <v>5</v>
      </c>
      <c r="I116" s="14">
        <f>SUM(I106,I114)</f>
        <v>0</v>
      </c>
      <c r="J116" s="14">
        <f t="shared" ref="J116:M116" si="37">SUM(J106,J114)</f>
        <v>0</v>
      </c>
      <c r="K116" s="14">
        <f t="shared" si="37"/>
        <v>0</v>
      </c>
      <c r="L116" s="14">
        <f t="shared" si="37"/>
        <v>0</v>
      </c>
      <c r="M116" s="14">
        <f t="shared" si="37"/>
        <v>0</v>
      </c>
    </row>
    <row r="117" spans="2:13" ht="13.2" x14ac:dyDescent="0.25">
      <c r="B117" s="8"/>
      <c r="C117" s="47"/>
      <c r="D117" s="47"/>
      <c r="E117" s="47"/>
      <c r="F117" s="47"/>
      <c r="G117" s="47"/>
      <c r="H117" s="1"/>
      <c r="I117" s="16"/>
      <c r="J117" s="16"/>
      <c r="K117" s="16"/>
      <c r="L117" s="16"/>
      <c r="M117" s="16"/>
    </row>
    <row r="118" spans="2:13" ht="13.35" customHeight="1" x14ac:dyDescent="0.25">
      <c r="B118" s="3"/>
      <c r="C118" s="327" t="s">
        <v>48</v>
      </c>
      <c r="D118" s="327"/>
      <c r="E118" s="327"/>
      <c r="F118" s="327"/>
      <c r="G118" s="327"/>
      <c r="H118" s="3"/>
      <c r="I118" s="14"/>
      <c r="J118" s="14"/>
      <c r="K118" s="14"/>
      <c r="L118" s="14"/>
      <c r="M118" s="14"/>
    </row>
    <row r="119" spans="2:13" ht="13.2" x14ac:dyDescent="0.25">
      <c r="B119" s="8"/>
      <c r="C119" s="47"/>
      <c r="D119" s="47"/>
      <c r="E119" s="47"/>
      <c r="F119" s="47"/>
      <c r="G119" s="47"/>
      <c r="H119" s="1"/>
      <c r="I119" s="16"/>
      <c r="J119" s="16"/>
      <c r="K119" s="16"/>
      <c r="L119" s="16"/>
      <c r="M119" s="16"/>
    </row>
    <row r="120" spans="2:13" ht="13.2" x14ac:dyDescent="0.25">
      <c r="B120" s="8"/>
      <c r="C120" s="47" t="s">
        <v>137</v>
      </c>
      <c r="D120" s="47"/>
      <c r="E120" s="47"/>
      <c r="F120" s="47"/>
      <c r="G120" s="47"/>
      <c r="H120" s="2"/>
      <c r="I120" s="16"/>
      <c r="J120" s="16"/>
      <c r="K120" s="16"/>
      <c r="L120" s="16"/>
      <c r="M120" s="16"/>
    </row>
    <row r="121" spans="2:13" ht="13.2" x14ac:dyDescent="0.25">
      <c r="B121" s="8"/>
      <c r="C121" s="330" t="s">
        <v>218</v>
      </c>
      <c r="D121" s="330"/>
      <c r="E121" s="330"/>
      <c r="F121" s="330"/>
      <c r="G121" s="330"/>
      <c r="H121" s="2" t="str">
        <f>H44</f>
        <v>kr/stk</v>
      </c>
      <c r="I121" s="23">
        <f t="shared" ref="I121:I126" si="38">I44</f>
        <v>0</v>
      </c>
      <c r="J121" s="23">
        <f t="shared" ref="J121:M121" si="39">J44</f>
        <v>0</v>
      </c>
      <c r="K121" s="23">
        <f t="shared" si="39"/>
        <v>0</v>
      </c>
      <c r="L121" s="23">
        <f t="shared" si="39"/>
        <v>0</v>
      </c>
      <c r="M121" s="23">
        <f t="shared" si="39"/>
        <v>0</v>
      </c>
    </row>
    <row r="122" spans="2:13" ht="13.2" x14ac:dyDescent="0.25">
      <c r="B122" s="8"/>
      <c r="C122" s="330" t="s">
        <v>133</v>
      </c>
      <c r="D122" s="330"/>
      <c r="E122" s="330"/>
      <c r="F122" s="330"/>
      <c r="G122" s="330"/>
      <c r="H122" s="2" t="str">
        <f t="shared" ref="H122:H126" si="40">H45</f>
        <v>kr/stk</v>
      </c>
      <c r="I122" s="23">
        <f t="shared" si="38"/>
        <v>0</v>
      </c>
      <c r="J122" s="23">
        <f t="shared" ref="J122:M122" si="41">J45</f>
        <v>0</v>
      </c>
      <c r="K122" s="23">
        <f t="shared" si="41"/>
        <v>0</v>
      </c>
      <c r="L122" s="23">
        <f t="shared" si="41"/>
        <v>0</v>
      </c>
      <c r="M122" s="23">
        <f t="shared" si="41"/>
        <v>0</v>
      </c>
    </row>
    <row r="123" spans="2:13" ht="13.2" x14ac:dyDescent="0.25">
      <c r="B123" s="8"/>
      <c r="C123" s="330" t="s">
        <v>131</v>
      </c>
      <c r="D123" s="330"/>
      <c r="E123" s="330"/>
      <c r="F123" s="330"/>
      <c r="G123" s="330"/>
      <c r="H123" s="2" t="str">
        <f t="shared" si="40"/>
        <v>kr/stk</v>
      </c>
      <c r="I123" s="23">
        <f t="shared" si="38"/>
        <v>0</v>
      </c>
      <c r="J123" s="23">
        <f t="shared" ref="J123:M123" si="42">J46</f>
        <v>0</v>
      </c>
      <c r="K123" s="23">
        <f t="shared" si="42"/>
        <v>0</v>
      </c>
      <c r="L123" s="23">
        <f t="shared" si="42"/>
        <v>0</v>
      </c>
      <c r="M123" s="23">
        <f t="shared" si="42"/>
        <v>0</v>
      </c>
    </row>
    <row r="124" spans="2:13" ht="13.2" x14ac:dyDescent="0.25">
      <c r="B124" s="8"/>
      <c r="C124" s="180" t="s">
        <v>132</v>
      </c>
      <c r="D124" s="180"/>
      <c r="E124" s="180"/>
      <c r="F124" s="180"/>
      <c r="G124" s="180"/>
      <c r="H124" s="2" t="str">
        <f t="shared" si="40"/>
        <v>kr/stk</v>
      </c>
      <c r="I124" s="23">
        <f t="shared" si="38"/>
        <v>0</v>
      </c>
      <c r="J124" s="23">
        <f t="shared" ref="J124:M124" si="43">J47</f>
        <v>0</v>
      </c>
      <c r="K124" s="23">
        <f t="shared" si="43"/>
        <v>0</v>
      </c>
      <c r="L124" s="23">
        <f t="shared" si="43"/>
        <v>0</v>
      </c>
      <c r="M124" s="23">
        <f t="shared" si="43"/>
        <v>0</v>
      </c>
    </row>
    <row r="125" spans="2:13" ht="13.2" x14ac:dyDescent="0.25">
      <c r="B125" s="8"/>
      <c r="C125" s="180" t="s">
        <v>134</v>
      </c>
      <c r="D125" s="180"/>
      <c r="E125" s="180"/>
      <c r="F125" s="180"/>
      <c r="G125" s="180"/>
      <c r="H125" s="2" t="str">
        <f t="shared" si="40"/>
        <v>kr/stk</v>
      </c>
      <c r="I125" s="23">
        <f t="shared" si="38"/>
        <v>0</v>
      </c>
      <c r="J125" s="23">
        <f t="shared" ref="J125:M125" si="44">J48</f>
        <v>0</v>
      </c>
      <c r="K125" s="23">
        <f t="shared" si="44"/>
        <v>0</v>
      </c>
      <c r="L125" s="23">
        <f t="shared" si="44"/>
        <v>0</v>
      </c>
      <c r="M125" s="23">
        <f t="shared" si="44"/>
        <v>0</v>
      </c>
    </row>
    <row r="126" spans="2:13" ht="13.2" x14ac:dyDescent="0.25">
      <c r="B126" s="8"/>
      <c r="C126" s="181" t="s">
        <v>129</v>
      </c>
      <c r="D126" s="181"/>
      <c r="E126" s="181"/>
      <c r="F126" s="181"/>
      <c r="G126" s="181"/>
      <c r="H126" s="7" t="str">
        <f t="shared" si="40"/>
        <v>kr/stk</v>
      </c>
      <c r="I126" s="26">
        <f t="shared" si="38"/>
        <v>0</v>
      </c>
      <c r="J126" s="26">
        <f t="shared" ref="J126:M126" si="45">J49</f>
        <v>0</v>
      </c>
      <c r="K126" s="26">
        <f t="shared" si="45"/>
        <v>0</v>
      </c>
      <c r="L126" s="26">
        <f t="shared" si="45"/>
        <v>0</v>
      </c>
      <c r="M126" s="26">
        <f t="shared" si="45"/>
        <v>0</v>
      </c>
    </row>
    <row r="127" spans="2:13" ht="13.2" x14ac:dyDescent="0.25">
      <c r="B127" s="8"/>
      <c r="C127" s="134" t="s">
        <v>138</v>
      </c>
      <c r="D127" s="180"/>
      <c r="E127" s="180"/>
      <c r="F127" s="180"/>
      <c r="G127" s="180"/>
      <c r="H127" s="139" t="s">
        <v>58</v>
      </c>
      <c r="I127" s="16">
        <f>SUM(I121:I126)</f>
        <v>0</v>
      </c>
      <c r="J127" s="16">
        <f t="shared" ref="J127:M127" si="46">SUM(J121:J126)</f>
        <v>0</v>
      </c>
      <c r="K127" s="16">
        <f t="shared" si="46"/>
        <v>0</v>
      </c>
      <c r="L127" s="16">
        <f t="shared" si="46"/>
        <v>0</v>
      </c>
      <c r="M127" s="16">
        <f t="shared" si="46"/>
        <v>0</v>
      </c>
    </row>
    <row r="128" spans="2:13" ht="13.2" x14ac:dyDescent="0.25">
      <c r="B128" s="8"/>
      <c r="C128" s="134"/>
      <c r="D128" s="180"/>
      <c r="E128" s="180"/>
      <c r="F128" s="180"/>
      <c r="G128" s="180"/>
      <c r="H128" s="139"/>
      <c r="I128" s="16"/>
      <c r="J128" s="16"/>
      <c r="K128" s="16"/>
      <c r="L128" s="16"/>
      <c r="M128" s="16"/>
    </row>
    <row r="129" spans="2:13" s="135" customFormat="1" ht="13.2" x14ac:dyDescent="0.25">
      <c r="B129" s="136"/>
      <c r="C129" s="146" t="s">
        <v>62</v>
      </c>
      <c r="D129" s="146"/>
      <c r="E129" s="146"/>
      <c r="F129" s="146"/>
      <c r="G129" s="146"/>
      <c r="H129" s="147"/>
      <c r="I129" s="148"/>
      <c r="J129" s="148"/>
      <c r="K129" s="148"/>
      <c r="L129" s="148"/>
      <c r="M129" s="148"/>
    </row>
    <row r="130" spans="2:13" ht="13.35" customHeight="1" x14ac:dyDescent="0.25">
      <c r="B130" s="8"/>
      <c r="C130" s="48" t="s">
        <v>49</v>
      </c>
      <c r="D130" s="48"/>
      <c r="E130" s="48"/>
      <c r="F130" s="48"/>
      <c r="G130" s="48"/>
      <c r="H130" s="2" t="str">
        <f t="shared" ref="H130:I132" si="47">H52</f>
        <v>kr/år/stk</v>
      </c>
      <c r="I130" s="23">
        <f t="shared" si="47"/>
        <v>0</v>
      </c>
      <c r="J130" s="23">
        <f t="shared" ref="J130:M130" si="48">J52</f>
        <v>0</v>
      </c>
      <c r="K130" s="23">
        <f t="shared" si="48"/>
        <v>0</v>
      </c>
      <c r="L130" s="23">
        <f t="shared" si="48"/>
        <v>0</v>
      </c>
      <c r="M130" s="23">
        <f t="shared" si="48"/>
        <v>0</v>
      </c>
    </row>
    <row r="131" spans="2:13" ht="13.2" x14ac:dyDescent="0.25">
      <c r="B131" s="8"/>
      <c r="C131" s="48" t="s">
        <v>161</v>
      </c>
      <c r="D131" s="48"/>
      <c r="E131" s="48"/>
      <c r="F131" s="48"/>
      <c r="G131" s="48"/>
      <c r="H131" s="2" t="str">
        <f t="shared" si="47"/>
        <v>kr/år/stk</v>
      </c>
      <c r="I131" s="23">
        <f t="shared" si="47"/>
        <v>0</v>
      </c>
      <c r="J131" s="23">
        <f t="shared" ref="J131:M131" si="49">J53</f>
        <v>0</v>
      </c>
      <c r="K131" s="23">
        <f t="shared" si="49"/>
        <v>0</v>
      </c>
      <c r="L131" s="23">
        <f t="shared" si="49"/>
        <v>0</v>
      </c>
      <c r="M131" s="23">
        <f t="shared" si="49"/>
        <v>0</v>
      </c>
    </row>
    <row r="132" spans="2:13" ht="13.2" x14ac:dyDescent="0.25">
      <c r="B132" s="8"/>
      <c r="C132" s="51" t="s">
        <v>50</v>
      </c>
      <c r="D132" s="51"/>
      <c r="E132" s="51"/>
      <c r="F132" s="51"/>
      <c r="G132" s="51"/>
      <c r="H132" s="7" t="str">
        <f t="shared" si="47"/>
        <v>kr/år/stk</v>
      </c>
      <c r="I132" s="26">
        <f t="shared" si="47"/>
        <v>0</v>
      </c>
      <c r="J132" s="26">
        <f t="shared" ref="J132:M132" si="50">J54</f>
        <v>0</v>
      </c>
      <c r="K132" s="26">
        <f t="shared" si="50"/>
        <v>0</v>
      </c>
      <c r="L132" s="26">
        <f t="shared" si="50"/>
        <v>0</v>
      </c>
      <c r="M132" s="26">
        <f t="shared" si="50"/>
        <v>0</v>
      </c>
    </row>
    <row r="133" spans="2:13" ht="13.2" x14ac:dyDescent="0.25">
      <c r="B133" s="8"/>
      <c r="C133" s="47" t="s">
        <v>102</v>
      </c>
      <c r="D133" s="47"/>
      <c r="E133" s="47"/>
      <c r="F133" s="47"/>
      <c r="G133" s="47"/>
      <c r="H133" s="1" t="s">
        <v>101</v>
      </c>
      <c r="I133" s="16">
        <f>SUM(I130:I132)</f>
        <v>0</v>
      </c>
      <c r="J133" s="16">
        <f t="shared" ref="J133:M133" si="51">SUM(J130:J132)</f>
        <v>0</v>
      </c>
      <c r="K133" s="16">
        <f t="shared" si="51"/>
        <v>0</v>
      </c>
      <c r="L133" s="16">
        <f t="shared" si="51"/>
        <v>0</v>
      </c>
      <c r="M133" s="16">
        <f t="shared" si="51"/>
        <v>0</v>
      </c>
    </row>
    <row r="134" spans="2:13" ht="13.2" x14ac:dyDescent="0.25">
      <c r="B134" s="8"/>
      <c r="C134" s="157" t="s">
        <v>73</v>
      </c>
      <c r="D134" s="157"/>
      <c r="E134" s="157"/>
      <c r="F134" s="157"/>
      <c r="G134" s="157"/>
      <c r="H134" s="142"/>
      <c r="I134" s="145">
        <f>(1/$H$17)*(1-((1/(1+$H$17))^$H$16))</f>
        <v>0</v>
      </c>
      <c r="J134" s="145">
        <f t="shared" ref="J134:M134" si="52">(1/$H$17)*(1-((1/(1+$H$17))^$H$16))</f>
        <v>0</v>
      </c>
      <c r="K134" s="145">
        <f t="shared" si="52"/>
        <v>0</v>
      </c>
      <c r="L134" s="145">
        <f t="shared" si="52"/>
        <v>0</v>
      </c>
      <c r="M134" s="145">
        <f t="shared" si="52"/>
        <v>0</v>
      </c>
    </row>
    <row r="135" spans="2:13" s="135" customFormat="1" ht="13.2" x14ac:dyDescent="0.25">
      <c r="B135" s="136"/>
      <c r="C135" s="151" t="s">
        <v>95</v>
      </c>
      <c r="D135" s="151"/>
      <c r="E135" s="151"/>
      <c r="F135" s="151"/>
      <c r="G135" s="151"/>
      <c r="H135" s="152" t="s">
        <v>5</v>
      </c>
      <c r="I135" s="153">
        <f>(I127+I133)*I134*$H$15</f>
        <v>0</v>
      </c>
      <c r="J135" s="153">
        <f t="shared" ref="J135:M135" si="53">(J127+J133)*J134*$H$15</f>
        <v>0</v>
      </c>
      <c r="K135" s="153">
        <f t="shared" si="53"/>
        <v>0</v>
      </c>
      <c r="L135" s="153">
        <f t="shared" si="53"/>
        <v>0</v>
      </c>
      <c r="M135" s="153">
        <f t="shared" si="53"/>
        <v>0</v>
      </c>
    </row>
    <row r="136" spans="2:13" ht="13.2" x14ac:dyDescent="0.25">
      <c r="B136" s="8"/>
      <c r="C136" s="47"/>
      <c r="D136" s="47"/>
      <c r="E136" s="47"/>
      <c r="F136" s="47"/>
      <c r="G136" s="47"/>
      <c r="H136" s="1"/>
      <c r="I136" s="16"/>
      <c r="J136" s="16"/>
      <c r="K136" s="16"/>
      <c r="L136" s="16"/>
      <c r="M136" s="16"/>
    </row>
    <row r="137" spans="2:13" s="135" customFormat="1" ht="13.2" x14ac:dyDescent="0.25">
      <c r="B137" s="136"/>
      <c r="C137" s="146" t="s">
        <v>63</v>
      </c>
      <c r="D137" s="146"/>
      <c r="E137" s="146"/>
      <c r="F137" s="146"/>
      <c r="G137" s="146"/>
      <c r="H137" s="147"/>
      <c r="I137" s="148"/>
      <c r="J137" s="148"/>
      <c r="K137" s="148"/>
      <c r="L137" s="148"/>
      <c r="M137" s="148"/>
    </row>
    <row r="138" spans="2:13" ht="13.2" x14ac:dyDescent="0.25">
      <c r="B138" s="8"/>
      <c r="C138" s="344" t="s">
        <v>179</v>
      </c>
      <c r="D138" s="344"/>
      <c r="E138" s="344"/>
      <c r="F138" s="344"/>
      <c r="G138" s="344"/>
      <c r="H138" s="2" t="str">
        <f>H55</f>
        <v>kr/stk</v>
      </c>
      <c r="I138" s="23">
        <f>I55</f>
        <v>0</v>
      </c>
      <c r="J138" s="23">
        <f t="shared" ref="J138:M138" si="54">J55</f>
        <v>0</v>
      </c>
      <c r="K138" s="23">
        <f t="shared" si="54"/>
        <v>0</v>
      </c>
      <c r="L138" s="23">
        <f t="shared" si="54"/>
        <v>0</v>
      </c>
      <c r="M138" s="23">
        <f t="shared" si="54"/>
        <v>0</v>
      </c>
    </row>
    <row r="139" spans="2:13" ht="13.2" x14ac:dyDescent="0.25">
      <c r="B139" s="8"/>
      <c r="C139" s="51" t="s">
        <v>180</v>
      </c>
      <c r="D139" s="48"/>
      <c r="E139" s="48"/>
      <c r="F139" s="48"/>
      <c r="G139" s="48"/>
      <c r="H139" s="7" t="s">
        <v>58</v>
      </c>
      <c r="I139" s="26">
        <f>I57</f>
        <v>0</v>
      </c>
      <c r="J139" s="26">
        <f t="shared" ref="J139:M139" si="55">J57</f>
        <v>0</v>
      </c>
      <c r="K139" s="26">
        <f t="shared" si="55"/>
        <v>0</v>
      </c>
      <c r="L139" s="26">
        <f t="shared" si="55"/>
        <v>0</v>
      </c>
      <c r="M139" s="26">
        <f t="shared" si="55"/>
        <v>0</v>
      </c>
    </row>
    <row r="140" spans="2:13" ht="12.75" customHeight="1" x14ac:dyDescent="0.25">
      <c r="B140" s="8"/>
      <c r="C140" s="346" t="s">
        <v>96</v>
      </c>
      <c r="D140" s="346"/>
      <c r="E140" s="346"/>
      <c r="F140" s="346"/>
      <c r="G140" s="346"/>
      <c r="H140" s="139" t="s">
        <v>58</v>
      </c>
      <c r="I140" s="140">
        <f>SUM(I138:I139)</f>
        <v>0</v>
      </c>
      <c r="J140" s="140">
        <f t="shared" ref="J140:M140" si="56">SUM(J138:J139)</f>
        <v>0</v>
      </c>
      <c r="K140" s="140">
        <f t="shared" si="56"/>
        <v>0</v>
      </c>
      <c r="L140" s="140">
        <f t="shared" si="56"/>
        <v>0</v>
      </c>
      <c r="M140" s="140">
        <f t="shared" si="56"/>
        <v>0</v>
      </c>
    </row>
    <row r="141" spans="2:13" ht="12.75" customHeight="1" x14ac:dyDescent="0.25">
      <c r="B141" s="8"/>
      <c r="C141" s="329" t="s">
        <v>69</v>
      </c>
      <c r="D141" s="329"/>
      <c r="E141" s="329"/>
      <c r="F141" s="329"/>
      <c r="G141" s="329"/>
      <c r="H141" s="149" t="s">
        <v>5</v>
      </c>
      <c r="I141" s="150">
        <f>I140/(1+$H$17)^$H$16*$H$15</f>
        <v>0</v>
      </c>
      <c r="J141" s="150">
        <f t="shared" ref="J141:M141" si="57">J140/(1+$H$17)^$H$16*$H$15</f>
        <v>0</v>
      </c>
      <c r="K141" s="150">
        <f t="shared" si="57"/>
        <v>0</v>
      </c>
      <c r="L141" s="150">
        <f t="shared" si="57"/>
        <v>0</v>
      </c>
      <c r="M141" s="150">
        <f t="shared" si="57"/>
        <v>0</v>
      </c>
    </row>
    <row r="142" spans="2:13" ht="12.75" customHeight="1" x14ac:dyDescent="0.25">
      <c r="B142" s="8"/>
      <c r="C142" s="134"/>
      <c r="D142" s="134"/>
      <c r="E142" s="134"/>
      <c r="F142" s="134"/>
      <c r="G142" s="134"/>
      <c r="H142" s="32"/>
      <c r="I142" s="33"/>
      <c r="J142" s="33"/>
      <c r="K142" s="33"/>
      <c r="L142" s="33"/>
      <c r="M142" s="33"/>
    </row>
    <row r="143" spans="2:13" ht="13.35" customHeight="1" x14ac:dyDescent="0.25">
      <c r="B143" s="3"/>
      <c r="C143" s="321" t="s">
        <v>97</v>
      </c>
      <c r="D143" s="321"/>
      <c r="E143" s="321"/>
      <c r="F143" s="321"/>
      <c r="G143" s="321"/>
      <c r="H143" s="3"/>
      <c r="I143" s="14">
        <f>I135+I141</f>
        <v>0</v>
      </c>
      <c r="J143" s="14">
        <f t="shared" ref="J143:M143" si="58">J135+J141</f>
        <v>0</v>
      </c>
      <c r="K143" s="14">
        <f t="shared" si="58"/>
        <v>0</v>
      </c>
      <c r="L143" s="14">
        <f t="shared" si="58"/>
        <v>0</v>
      </c>
      <c r="M143" s="14">
        <f t="shared" si="58"/>
        <v>0</v>
      </c>
    </row>
    <row r="144" spans="2:13" ht="29.25" customHeight="1" x14ac:dyDescent="0.25">
      <c r="B144" s="69"/>
      <c r="C144" s="212" t="s">
        <v>98</v>
      </c>
      <c r="D144" s="212"/>
      <c r="E144" s="212"/>
      <c r="F144" s="212"/>
      <c r="G144" s="212"/>
      <c r="H144" s="212" t="s">
        <v>5</v>
      </c>
      <c r="I144" s="213" t="str">
        <f>IF(I84+I116+I143&gt;0,I84+I116+I143,"")</f>
        <v/>
      </c>
      <c r="J144" s="213" t="str">
        <f t="shared" ref="J144:M144" si="59">IF(J84+J116+J143&gt;0,J84+J116+J143,"")</f>
        <v/>
      </c>
      <c r="K144" s="213" t="str">
        <f t="shared" si="59"/>
        <v/>
      </c>
      <c r="L144" s="213" t="str">
        <f t="shared" si="59"/>
        <v/>
      </c>
      <c r="M144" s="213" t="str">
        <f t="shared" si="59"/>
        <v/>
      </c>
    </row>
    <row r="145" spans="3:11" x14ac:dyDescent="0.3">
      <c r="C145" s="77"/>
      <c r="D145" s="77"/>
      <c r="E145" s="78"/>
      <c r="F145" s="78"/>
      <c r="G145" s="78"/>
      <c r="H145" s="78"/>
      <c r="I145" s="77"/>
      <c r="J145" s="79"/>
      <c r="K145" s="80"/>
    </row>
    <row r="146" spans="3:11" x14ac:dyDescent="0.3">
      <c r="F146" s="82"/>
      <c r="G146" s="82"/>
      <c r="H146" s="82"/>
      <c r="I146" s="83"/>
      <c r="J146" s="79"/>
      <c r="K146" s="80"/>
    </row>
  </sheetData>
  <sheetProtection algorithmName="SHA-512" hashValue="PTteD/aRABgQjQYesZzjYfwFUQn5SAgoi/NOfStv+u42/qgqgLEQHGnrUdbcDrgkYJpqBExJf81rVTBnkVETIA==" saltValue="DirVt2GOmDvh15+k1IdJrA==" spinCount="100000" sheet="1" objects="1" scenarios="1"/>
  <mergeCells count="67">
    <mergeCell ref="C16:G16"/>
    <mergeCell ref="C8:H8"/>
    <mergeCell ref="C9:H9"/>
    <mergeCell ref="C11:E11"/>
    <mergeCell ref="F11:I11"/>
    <mergeCell ref="C12:E12"/>
    <mergeCell ref="F12:I12"/>
    <mergeCell ref="C13:E13"/>
    <mergeCell ref="F13:I13"/>
    <mergeCell ref="C14:H14"/>
    <mergeCell ref="E36:G36"/>
    <mergeCell ref="C17:G17"/>
    <mergeCell ref="C21:G21"/>
    <mergeCell ref="C22:G22"/>
    <mergeCell ref="C23:G23"/>
    <mergeCell ref="C24:G24"/>
    <mergeCell ref="C27:H27"/>
    <mergeCell ref="C30:H30"/>
    <mergeCell ref="C31:G31"/>
    <mergeCell ref="C32:G32"/>
    <mergeCell ref="C33:G33"/>
    <mergeCell ref="C35:H35"/>
    <mergeCell ref="C52:G52"/>
    <mergeCell ref="E37:G37"/>
    <mergeCell ref="C38:D38"/>
    <mergeCell ref="C39:D39"/>
    <mergeCell ref="C40:G40"/>
    <mergeCell ref="C41:G41"/>
    <mergeCell ref="C42:G42"/>
    <mergeCell ref="C43:H43"/>
    <mergeCell ref="C44:G44"/>
    <mergeCell ref="C45:G45"/>
    <mergeCell ref="C46:G46"/>
    <mergeCell ref="C51:H51"/>
    <mergeCell ref="E38:F38"/>
    <mergeCell ref="E39:F39"/>
    <mergeCell ref="C75:G75"/>
    <mergeCell ref="C53:G53"/>
    <mergeCell ref="C54:G54"/>
    <mergeCell ref="C62:G62"/>
    <mergeCell ref="C63:G63"/>
    <mergeCell ref="C64:G64"/>
    <mergeCell ref="C67:G67"/>
    <mergeCell ref="C68:G68"/>
    <mergeCell ref="C70:G70"/>
    <mergeCell ref="C71:G71"/>
    <mergeCell ref="C73:G73"/>
    <mergeCell ref="C74:G74"/>
    <mergeCell ref="C66:E66"/>
    <mergeCell ref="C121:G121"/>
    <mergeCell ref="C104:G104"/>
    <mergeCell ref="C78:G78"/>
    <mergeCell ref="C82:G82"/>
    <mergeCell ref="C85:G85"/>
    <mergeCell ref="C86:G86"/>
    <mergeCell ref="C88:G88"/>
    <mergeCell ref="C106:G106"/>
    <mergeCell ref="C108:G108"/>
    <mergeCell ref="C114:G114"/>
    <mergeCell ref="C116:G116"/>
    <mergeCell ref="C118:G118"/>
    <mergeCell ref="C143:G143"/>
    <mergeCell ref="C122:G122"/>
    <mergeCell ref="C123:G123"/>
    <mergeCell ref="C138:G138"/>
    <mergeCell ref="C140:G140"/>
    <mergeCell ref="C141:G141"/>
  </mergeCells>
  <pageMargins left="0.75" right="0.75" top="1" bottom="1" header="0.5" footer="0.5"/>
  <pageSetup paperSize="9" scale="35" orientation="portrait"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149"/>
  <sheetViews>
    <sheetView zoomScale="70" zoomScaleNormal="70" workbookViewId="0">
      <selection activeCell="A61" sqref="A61"/>
    </sheetView>
  </sheetViews>
  <sheetFormatPr defaultColWidth="9.109375" defaultRowHeight="15.6" x14ac:dyDescent="0.3"/>
  <cols>
    <col min="1" max="2" width="8.44140625" style="55" customWidth="1"/>
    <col min="3" max="3" width="30.44140625" style="55" customWidth="1"/>
    <col min="4" max="4" width="8.44140625" style="55" customWidth="1"/>
    <col min="5" max="5" width="8.109375" style="81" customWidth="1"/>
    <col min="6" max="6" width="10" style="81" customWidth="1"/>
    <col min="7" max="7" width="16.44140625" style="81" customWidth="1"/>
    <col min="8" max="8" width="11.44140625" style="81" customWidth="1"/>
    <col min="9" max="10" width="31" style="55" customWidth="1"/>
    <col min="11" max="11" width="31" style="84" customWidth="1"/>
    <col min="12" max="13" width="31" style="55" customWidth="1"/>
    <col min="14" max="16384" width="9.109375" style="55"/>
  </cols>
  <sheetData>
    <row r="1" spans="1:13" s="96" customFormat="1" ht="13.8" x14ac:dyDescent="0.3">
      <c r="A1" s="269" t="s">
        <v>286</v>
      </c>
    </row>
    <row r="2" spans="1:13" s="96" customFormat="1" ht="33.6" x14ac:dyDescent="0.65">
      <c r="E2" s="52" t="s">
        <v>224</v>
      </c>
    </row>
    <row r="3" spans="1:13" s="96" customFormat="1" ht="13.8" x14ac:dyDescent="0.3">
      <c r="E3" s="96" t="str">
        <f>'1. Introduktion'!G3</f>
        <v>Version 3.0</v>
      </c>
    </row>
    <row r="4" spans="1:13" s="96" customFormat="1" ht="13.8" x14ac:dyDescent="0.3">
      <c r="E4" s="96" t="str">
        <f>'1. Introduktion'!G4</f>
        <v>Datum: 2024-12-04</v>
      </c>
    </row>
    <row r="5" spans="1:13" s="96" customFormat="1" ht="13.8" x14ac:dyDescent="0.3"/>
    <row r="6" spans="1:13" s="234" customFormat="1" ht="35.1" customHeight="1" x14ac:dyDescent="0.45">
      <c r="B6" s="231" t="s">
        <v>264</v>
      </c>
      <c r="C6" s="232"/>
      <c r="D6" s="232"/>
      <c r="E6" s="233"/>
    </row>
    <row r="7" spans="1:13" s="53" customFormat="1" ht="21" x14ac:dyDescent="0.4">
      <c r="C7" s="38"/>
      <c r="D7" s="38"/>
      <c r="E7" s="38"/>
      <c r="F7" s="38"/>
      <c r="G7" s="38"/>
      <c r="H7" s="54"/>
      <c r="I7" s="54"/>
      <c r="J7" s="38"/>
      <c r="K7" s="38"/>
      <c r="L7" s="38"/>
      <c r="M7" s="38"/>
    </row>
    <row r="8" spans="1:13" ht="15.75" customHeight="1" x14ac:dyDescent="0.25">
      <c r="B8" s="15"/>
      <c r="C8" s="295"/>
      <c r="D8" s="295"/>
      <c r="E8" s="295"/>
      <c r="F8" s="295"/>
      <c r="G8" s="295"/>
      <c r="H8" s="295"/>
      <c r="I8" s="46"/>
      <c r="J8" s="15"/>
      <c r="K8" s="15"/>
      <c r="L8" s="15"/>
      <c r="M8" s="15"/>
    </row>
    <row r="9" spans="1:13" ht="21" x14ac:dyDescent="0.4">
      <c r="B9" s="15"/>
      <c r="C9" s="300" t="s">
        <v>80</v>
      </c>
      <c r="D9" s="300"/>
      <c r="E9" s="300"/>
      <c r="F9" s="300"/>
      <c r="G9" s="300"/>
      <c r="H9" s="300"/>
      <c r="I9" s="107"/>
      <c r="J9" s="15"/>
      <c r="K9" s="15"/>
      <c r="L9" s="15"/>
      <c r="M9" s="15"/>
    </row>
    <row r="10" spans="1:13" ht="15.75" customHeight="1" x14ac:dyDescent="0.3">
      <c r="B10" s="15"/>
      <c r="C10" s="108"/>
      <c r="D10" s="108"/>
      <c r="E10" s="108"/>
      <c r="F10" s="108"/>
      <c r="G10" s="108"/>
      <c r="H10" s="108"/>
      <c r="I10" s="107"/>
      <c r="J10" s="15"/>
      <c r="K10" s="15"/>
      <c r="L10" s="15"/>
      <c r="M10" s="15"/>
    </row>
    <row r="11" spans="1:13" s="56" customFormat="1" x14ac:dyDescent="0.3">
      <c r="B11" s="15"/>
      <c r="C11" s="297" t="s">
        <v>2</v>
      </c>
      <c r="D11" s="297"/>
      <c r="E11" s="297"/>
      <c r="F11" s="298" t="s">
        <v>193</v>
      </c>
      <c r="G11" s="298"/>
      <c r="H11" s="298"/>
      <c r="I11" s="298"/>
      <c r="J11" s="15"/>
      <c r="K11" s="15"/>
      <c r="L11" s="15"/>
      <c r="M11" s="15"/>
    </row>
    <row r="12" spans="1:13" s="56" customFormat="1" x14ac:dyDescent="0.3">
      <c r="B12" s="15"/>
      <c r="C12" s="297" t="s">
        <v>64</v>
      </c>
      <c r="D12" s="297"/>
      <c r="E12" s="297"/>
      <c r="F12" s="299"/>
      <c r="G12" s="299"/>
      <c r="H12" s="299"/>
      <c r="I12" s="299"/>
      <c r="J12" s="15"/>
      <c r="K12" s="15"/>
      <c r="L12" s="15"/>
      <c r="M12" s="15"/>
    </row>
    <row r="13" spans="1:13" s="56" customFormat="1" x14ac:dyDescent="0.3">
      <c r="B13" s="15"/>
      <c r="C13" s="297" t="s">
        <v>65</v>
      </c>
      <c r="D13" s="297"/>
      <c r="E13" s="297"/>
      <c r="F13" s="298" t="s">
        <v>78</v>
      </c>
      <c r="G13" s="298"/>
      <c r="H13" s="298"/>
      <c r="I13" s="298"/>
      <c r="J13" s="15"/>
      <c r="K13" s="15"/>
      <c r="L13" s="15"/>
      <c r="M13" s="15"/>
    </row>
    <row r="14" spans="1:13" ht="13.8" x14ac:dyDescent="0.25">
      <c r="B14" s="15"/>
      <c r="C14" s="296"/>
      <c r="D14" s="296"/>
      <c r="E14" s="296"/>
      <c r="F14" s="296"/>
      <c r="G14" s="296"/>
      <c r="H14" s="296"/>
      <c r="I14" s="46"/>
      <c r="J14" s="15"/>
      <c r="K14" s="15"/>
      <c r="L14" s="15"/>
      <c r="M14" s="15"/>
    </row>
    <row r="15" spans="1:13" ht="14.4" x14ac:dyDescent="0.3">
      <c r="B15" s="109" t="s">
        <v>22</v>
      </c>
      <c r="C15" s="110" t="s">
        <v>4</v>
      </c>
      <c r="D15" s="108"/>
      <c r="E15" s="108"/>
      <c r="F15" s="108"/>
      <c r="G15" s="108"/>
      <c r="H15" s="44"/>
      <c r="I15" s="110" t="s">
        <v>59</v>
      </c>
      <c r="J15" s="15"/>
      <c r="K15" s="15"/>
      <c r="L15" s="15"/>
      <c r="M15" s="15"/>
    </row>
    <row r="16" spans="1:13" s="56" customFormat="1" x14ac:dyDescent="0.3">
      <c r="B16" s="109" t="s">
        <v>23</v>
      </c>
      <c r="C16" s="294" t="s">
        <v>42</v>
      </c>
      <c r="D16" s="294"/>
      <c r="E16" s="294"/>
      <c r="F16" s="294"/>
      <c r="G16" s="294"/>
      <c r="H16" s="44"/>
      <c r="I16" s="112" t="s">
        <v>0</v>
      </c>
      <c r="J16" s="15"/>
      <c r="K16" s="15"/>
      <c r="L16" s="15"/>
      <c r="M16" s="15"/>
    </row>
    <row r="17" spans="2:13" s="56" customFormat="1" x14ac:dyDescent="0.3">
      <c r="B17" s="109" t="s">
        <v>24</v>
      </c>
      <c r="C17" s="294" t="s">
        <v>9</v>
      </c>
      <c r="D17" s="294"/>
      <c r="E17" s="294"/>
      <c r="F17" s="294"/>
      <c r="G17" s="294"/>
      <c r="H17" s="164">
        <v>0.05</v>
      </c>
      <c r="I17" s="113"/>
      <c r="J17" s="15"/>
      <c r="K17" s="15"/>
      <c r="L17" s="15"/>
      <c r="M17" s="15"/>
    </row>
    <row r="18" spans="2:13" s="56" customFormat="1" x14ac:dyDescent="0.3">
      <c r="B18" s="109" t="s">
        <v>25</v>
      </c>
      <c r="C18" s="110" t="s">
        <v>111</v>
      </c>
      <c r="D18" s="57"/>
      <c r="E18" s="112"/>
      <c r="F18" s="15"/>
      <c r="G18" s="57"/>
      <c r="H18" s="85"/>
      <c r="I18" s="114" t="s">
        <v>6</v>
      </c>
      <c r="J18" s="15"/>
      <c r="K18" s="57"/>
      <c r="L18" s="57"/>
      <c r="M18" s="57"/>
    </row>
    <row r="19" spans="2:13" s="56" customFormat="1" x14ac:dyDescent="0.3">
      <c r="B19" s="109" t="s">
        <v>26</v>
      </c>
      <c r="C19" s="110" t="s">
        <v>110</v>
      </c>
      <c r="D19" s="111"/>
      <c r="E19" s="57"/>
      <c r="F19" s="112"/>
      <c r="G19" s="15"/>
      <c r="H19" s="85"/>
      <c r="I19" s="114" t="s">
        <v>6</v>
      </c>
      <c r="J19" s="15"/>
      <c r="K19" s="15"/>
      <c r="L19" s="57"/>
      <c r="M19" s="57"/>
    </row>
    <row r="20" spans="2:13" s="56" customFormat="1" x14ac:dyDescent="0.3">
      <c r="B20" s="109" t="s">
        <v>41</v>
      </c>
      <c r="C20" s="110" t="s">
        <v>112</v>
      </c>
      <c r="D20" s="111"/>
      <c r="E20" s="57"/>
      <c r="F20" s="112"/>
      <c r="G20" s="15"/>
      <c r="H20" s="85"/>
      <c r="I20" s="114" t="s">
        <v>6</v>
      </c>
      <c r="J20" s="15"/>
      <c r="K20" s="15"/>
      <c r="L20" s="57"/>
      <c r="M20" s="57"/>
    </row>
    <row r="21" spans="2:13" s="56" customFormat="1" x14ac:dyDescent="0.3">
      <c r="B21" s="109" t="s">
        <v>68</v>
      </c>
      <c r="C21" s="294" t="s">
        <v>105</v>
      </c>
      <c r="D21" s="294"/>
      <c r="E21" s="294"/>
      <c r="F21" s="294"/>
      <c r="G21" s="306"/>
      <c r="H21" s="45"/>
      <c r="I21" s="113"/>
      <c r="J21" s="15"/>
      <c r="K21" s="15"/>
      <c r="L21" s="15"/>
      <c r="M21" s="15"/>
    </row>
    <row r="22" spans="2:13" s="56" customFormat="1" x14ac:dyDescent="0.3">
      <c r="B22" s="109" t="s">
        <v>163</v>
      </c>
      <c r="C22" s="294" t="s">
        <v>153</v>
      </c>
      <c r="D22" s="294"/>
      <c r="E22" s="294"/>
      <c r="F22" s="294"/>
      <c r="G22" s="306"/>
      <c r="H22" s="85"/>
      <c r="I22" s="114" t="s">
        <v>40</v>
      </c>
      <c r="J22" s="15"/>
      <c r="K22" s="15"/>
      <c r="L22" s="15"/>
      <c r="M22" s="15"/>
    </row>
    <row r="23" spans="2:13" s="56" customFormat="1" x14ac:dyDescent="0.3">
      <c r="B23" s="109" t="s">
        <v>164</v>
      </c>
      <c r="C23" s="294" t="s">
        <v>154</v>
      </c>
      <c r="D23" s="294"/>
      <c r="E23" s="294"/>
      <c r="F23" s="294"/>
      <c r="G23" s="306"/>
      <c r="H23" s="183"/>
      <c r="I23" s="114" t="s">
        <v>40</v>
      </c>
      <c r="J23" s="15"/>
      <c r="K23" s="15"/>
      <c r="L23" s="15"/>
      <c r="M23" s="15"/>
    </row>
    <row r="24" spans="2:13" s="56" customFormat="1" ht="15.75" customHeight="1" x14ac:dyDescent="0.3">
      <c r="B24" s="15"/>
      <c r="C24" s="316"/>
      <c r="D24" s="316"/>
      <c r="E24" s="316"/>
      <c r="F24" s="316"/>
      <c r="G24" s="316"/>
      <c r="H24" s="1"/>
      <c r="I24" s="9"/>
      <c r="J24" s="15"/>
      <c r="K24" s="15"/>
      <c r="L24" s="15"/>
      <c r="M24" s="15"/>
    </row>
    <row r="25" spans="2:13" s="56" customFormat="1" ht="23.25" customHeight="1" x14ac:dyDescent="0.4">
      <c r="B25" s="235"/>
      <c r="C25" s="236" t="s">
        <v>233</v>
      </c>
      <c r="D25" s="237"/>
      <c r="E25" s="237"/>
      <c r="F25" s="237"/>
      <c r="G25" s="235"/>
      <c r="H25" s="235"/>
      <c r="I25" s="235"/>
      <c r="J25" s="235"/>
      <c r="K25" s="235"/>
      <c r="L25" s="235"/>
      <c r="M25" s="235"/>
    </row>
    <row r="26" spans="2:13" s="56" customFormat="1" ht="16.5" customHeight="1" x14ac:dyDescent="0.3">
      <c r="B26" s="57"/>
      <c r="C26" s="60"/>
      <c r="D26" s="57"/>
      <c r="E26" s="57"/>
      <c r="F26" s="57"/>
      <c r="G26" s="57"/>
      <c r="H26" s="57"/>
      <c r="I26" s="57"/>
      <c r="J26" s="57"/>
      <c r="K26" s="57"/>
      <c r="L26" s="57"/>
      <c r="M26" s="57"/>
    </row>
    <row r="27" spans="2:13" s="56" customFormat="1" ht="16.5" customHeight="1" x14ac:dyDescent="0.3">
      <c r="B27" s="109"/>
      <c r="C27" s="318" t="s">
        <v>12</v>
      </c>
      <c r="D27" s="319"/>
      <c r="E27" s="319"/>
      <c r="F27" s="319"/>
      <c r="G27" s="319"/>
      <c r="H27" s="320"/>
      <c r="I27" s="133" t="s">
        <v>222</v>
      </c>
      <c r="J27" s="133" t="s">
        <v>223</v>
      </c>
      <c r="K27" s="133" t="s">
        <v>230</v>
      </c>
      <c r="L27" s="133" t="s">
        <v>231</v>
      </c>
      <c r="M27" s="133" t="s">
        <v>232</v>
      </c>
    </row>
    <row r="28" spans="2:13" s="56" customFormat="1" ht="16.5" customHeight="1" x14ac:dyDescent="0.3">
      <c r="B28" s="109"/>
      <c r="C28" s="199" t="s">
        <v>277</v>
      </c>
      <c r="D28" s="176"/>
      <c r="E28" s="176"/>
      <c r="F28" s="176"/>
      <c r="G28" s="176"/>
      <c r="H28" s="200" t="s">
        <v>279</v>
      </c>
      <c r="I28" s="182"/>
      <c r="J28" s="182"/>
      <c r="K28" s="182"/>
      <c r="L28" s="182"/>
      <c r="M28" s="182"/>
    </row>
    <row r="29" spans="2:13" s="56" customFormat="1" ht="16.5" customHeight="1" x14ac:dyDescent="0.35">
      <c r="B29" s="109"/>
      <c r="C29" s="199" t="s">
        <v>278</v>
      </c>
      <c r="D29" s="176"/>
      <c r="E29" s="176"/>
      <c r="F29" s="176"/>
      <c r="G29" s="176"/>
      <c r="H29" s="200" t="s">
        <v>280</v>
      </c>
      <c r="I29" s="182"/>
      <c r="J29" s="182"/>
      <c r="K29" s="182"/>
      <c r="L29" s="182"/>
      <c r="M29" s="182"/>
    </row>
    <row r="30" spans="2:13" s="56" customFormat="1" ht="16.5" customHeight="1" x14ac:dyDescent="0.3">
      <c r="B30" s="109"/>
      <c r="C30" s="307" t="s">
        <v>10</v>
      </c>
      <c r="D30" s="308"/>
      <c r="E30" s="308"/>
      <c r="F30" s="308"/>
      <c r="G30" s="308"/>
      <c r="H30" s="309"/>
      <c r="I30" s="61"/>
      <c r="J30" s="61"/>
      <c r="K30" s="61"/>
      <c r="L30" s="61"/>
      <c r="M30" s="61"/>
    </row>
    <row r="31" spans="2:13" s="56" customFormat="1" ht="16.5" customHeight="1" x14ac:dyDescent="0.3">
      <c r="B31" s="109" t="s">
        <v>33</v>
      </c>
      <c r="C31" s="184" t="s">
        <v>181</v>
      </c>
      <c r="D31" s="185"/>
      <c r="E31" s="185"/>
      <c r="F31" s="185"/>
      <c r="G31" s="185"/>
      <c r="H31" s="115" t="s">
        <v>58</v>
      </c>
      <c r="I31" s="37"/>
      <c r="J31" s="37"/>
      <c r="K31" s="36"/>
      <c r="L31" s="36"/>
      <c r="M31" s="36"/>
    </row>
    <row r="32" spans="2:13" s="56" customFormat="1" x14ac:dyDescent="0.3">
      <c r="B32" s="109"/>
      <c r="C32" s="301" t="s">
        <v>182</v>
      </c>
      <c r="D32" s="302"/>
      <c r="E32" s="302"/>
      <c r="F32" s="302"/>
      <c r="G32" s="303"/>
      <c r="H32" s="115" t="s">
        <v>101</v>
      </c>
      <c r="I32" s="37"/>
      <c r="J32" s="37"/>
      <c r="K32" s="36"/>
      <c r="L32" s="36"/>
      <c r="M32" s="36"/>
    </row>
    <row r="33" spans="2:13" s="56" customFormat="1" ht="16.5" customHeight="1" x14ac:dyDescent="0.3">
      <c r="B33" s="109" t="s">
        <v>34</v>
      </c>
      <c r="C33" s="301" t="s">
        <v>108</v>
      </c>
      <c r="D33" s="302"/>
      <c r="E33" s="302"/>
      <c r="F33" s="302"/>
      <c r="G33" s="303"/>
      <c r="H33" s="115" t="s">
        <v>5</v>
      </c>
      <c r="I33" s="36"/>
      <c r="J33" s="36"/>
      <c r="K33" s="36"/>
      <c r="L33" s="36"/>
      <c r="M33" s="36"/>
    </row>
    <row r="34" spans="2:13" s="56" customFormat="1" x14ac:dyDescent="0.3">
      <c r="B34" s="109" t="s">
        <v>31</v>
      </c>
      <c r="C34" s="304" t="s">
        <v>149</v>
      </c>
      <c r="D34" s="292"/>
      <c r="E34" s="292"/>
      <c r="F34" s="292"/>
      <c r="G34" s="305"/>
      <c r="H34" s="115" t="s">
        <v>58</v>
      </c>
      <c r="I34" s="36"/>
      <c r="J34" s="36"/>
      <c r="K34" s="36"/>
      <c r="L34" s="36"/>
      <c r="M34" s="36"/>
    </row>
    <row r="35" spans="2:13" s="56" customFormat="1" x14ac:dyDescent="0.3">
      <c r="B35" s="109"/>
      <c r="C35" s="349" t="s">
        <v>61</v>
      </c>
      <c r="D35" s="350"/>
      <c r="E35" s="351"/>
      <c r="F35" s="351"/>
      <c r="G35" s="351"/>
      <c r="H35" s="312"/>
      <c r="I35" s="62"/>
      <c r="J35" s="62"/>
      <c r="K35" s="62"/>
      <c r="L35" s="62"/>
      <c r="M35" s="62"/>
    </row>
    <row r="36" spans="2:13" s="56" customFormat="1" x14ac:dyDescent="0.3">
      <c r="B36" s="109" t="s">
        <v>35</v>
      </c>
      <c r="C36" s="196" t="s">
        <v>203</v>
      </c>
      <c r="D36" s="166"/>
      <c r="E36" s="302"/>
      <c r="F36" s="302"/>
      <c r="G36" s="303"/>
      <c r="H36" s="155" t="s">
        <v>211</v>
      </c>
      <c r="I36" s="36"/>
      <c r="J36" s="36"/>
      <c r="K36" s="36"/>
      <c r="L36" s="36"/>
      <c r="M36" s="36"/>
    </row>
    <row r="37" spans="2:13" s="56" customFormat="1" x14ac:dyDescent="0.3">
      <c r="B37" s="109" t="s">
        <v>36</v>
      </c>
      <c r="C37" s="196" t="s">
        <v>115</v>
      </c>
      <c r="D37" s="166"/>
      <c r="E37" s="302"/>
      <c r="F37" s="302"/>
      <c r="G37" s="303"/>
      <c r="H37" s="155" t="s">
        <v>211</v>
      </c>
      <c r="I37" s="36"/>
      <c r="J37" s="36"/>
      <c r="K37" s="36"/>
      <c r="L37" s="36"/>
      <c r="M37" s="36"/>
    </row>
    <row r="38" spans="2:13" s="56" customFormat="1" x14ac:dyDescent="0.3">
      <c r="B38" s="109" t="s">
        <v>37</v>
      </c>
      <c r="C38" s="304" t="s">
        <v>116</v>
      </c>
      <c r="D38" s="292"/>
      <c r="E38" s="292"/>
      <c r="F38" s="292"/>
      <c r="G38" s="276"/>
      <c r="H38" s="155" t="s">
        <v>211</v>
      </c>
      <c r="I38" s="36"/>
      <c r="J38" s="36"/>
      <c r="K38" s="36"/>
      <c r="L38" s="36"/>
      <c r="M38" s="36"/>
    </row>
    <row r="39" spans="2:13" s="56" customFormat="1" x14ac:dyDescent="0.3">
      <c r="B39" s="109" t="s">
        <v>38</v>
      </c>
      <c r="C39" s="317" t="s">
        <v>117</v>
      </c>
      <c r="D39" s="293"/>
      <c r="E39" s="293"/>
      <c r="F39" s="293"/>
      <c r="G39" s="279"/>
      <c r="H39" s="155" t="s">
        <v>211</v>
      </c>
      <c r="I39" s="36"/>
      <c r="J39" s="36"/>
      <c r="K39" s="36"/>
      <c r="L39" s="36"/>
      <c r="M39" s="36"/>
    </row>
    <row r="40" spans="2:13" s="56" customFormat="1" x14ac:dyDescent="0.3">
      <c r="B40" s="109" t="s">
        <v>145</v>
      </c>
      <c r="C40" s="313" t="s">
        <v>176</v>
      </c>
      <c r="D40" s="314"/>
      <c r="E40" s="302"/>
      <c r="F40" s="302"/>
      <c r="G40" s="303"/>
      <c r="H40" s="115" t="s">
        <v>101</v>
      </c>
      <c r="I40" s="36"/>
      <c r="J40" s="36"/>
      <c r="K40" s="36"/>
      <c r="L40" s="36"/>
      <c r="M40" s="36"/>
    </row>
    <row r="41" spans="2:13" s="56" customFormat="1" x14ac:dyDescent="0.3">
      <c r="B41" s="109" t="s">
        <v>146</v>
      </c>
      <c r="C41" s="301" t="s">
        <v>56</v>
      </c>
      <c r="D41" s="302"/>
      <c r="E41" s="302"/>
      <c r="F41" s="302"/>
      <c r="G41" s="303"/>
      <c r="H41" s="115" t="s">
        <v>101</v>
      </c>
      <c r="I41" s="36"/>
      <c r="J41" s="36"/>
      <c r="K41" s="36"/>
      <c r="L41" s="36"/>
      <c r="M41" s="36"/>
    </row>
    <row r="42" spans="2:13" s="56" customFormat="1" ht="15.75" customHeight="1" x14ac:dyDescent="0.3">
      <c r="B42" s="109" t="s">
        <v>147</v>
      </c>
      <c r="C42" s="332" t="s">
        <v>124</v>
      </c>
      <c r="D42" s="333"/>
      <c r="E42" s="333"/>
      <c r="F42" s="333"/>
      <c r="G42" s="334"/>
      <c r="H42" s="116" t="s">
        <v>101</v>
      </c>
      <c r="I42" s="36"/>
      <c r="J42" s="36"/>
      <c r="K42" s="37"/>
      <c r="L42" s="37"/>
      <c r="M42" s="37"/>
    </row>
    <row r="43" spans="2:13" s="56" customFormat="1" ht="15.75" customHeight="1" x14ac:dyDescent="0.3">
      <c r="B43" s="117"/>
      <c r="C43" s="337" t="s">
        <v>126</v>
      </c>
      <c r="D43" s="338"/>
      <c r="E43" s="338"/>
      <c r="F43" s="338"/>
      <c r="G43" s="338"/>
      <c r="H43" s="339"/>
      <c r="I43" s="63"/>
      <c r="J43" s="63"/>
      <c r="K43" s="63"/>
      <c r="L43" s="63"/>
      <c r="M43" s="63"/>
    </row>
    <row r="44" spans="2:13" s="56" customFormat="1" ht="15.75" customHeight="1" x14ac:dyDescent="0.3">
      <c r="B44" s="117" t="s">
        <v>27</v>
      </c>
      <c r="C44" s="332" t="s">
        <v>239</v>
      </c>
      <c r="D44" s="333"/>
      <c r="E44" s="333"/>
      <c r="F44" s="333"/>
      <c r="G44" s="334"/>
      <c r="H44" s="116" t="s">
        <v>58</v>
      </c>
      <c r="I44" s="36"/>
      <c r="J44" s="36"/>
      <c r="K44" s="37"/>
      <c r="L44" s="37"/>
      <c r="M44" s="37"/>
    </row>
    <row r="45" spans="2:13" s="56" customFormat="1" ht="15.75" customHeight="1" x14ac:dyDescent="0.3">
      <c r="B45" s="117" t="s">
        <v>28</v>
      </c>
      <c r="C45" s="332" t="s">
        <v>133</v>
      </c>
      <c r="D45" s="333"/>
      <c r="E45" s="333"/>
      <c r="F45" s="333"/>
      <c r="G45" s="334"/>
      <c r="H45" s="116" t="s">
        <v>58</v>
      </c>
      <c r="I45" s="36"/>
      <c r="J45" s="36"/>
      <c r="K45" s="37"/>
      <c r="L45" s="37"/>
      <c r="M45" s="37"/>
    </row>
    <row r="46" spans="2:13" s="56" customFormat="1" ht="15.75" customHeight="1" x14ac:dyDescent="0.3">
      <c r="B46" s="117" t="s">
        <v>29</v>
      </c>
      <c r="C46" s="332" t="s">
        <v>131</v>
      </c>
      <c r="D46" s="333"/>
      <c r="E46" s="333"/>
      <c r="F46" s="333"/>
      <c r="G46" s="334"/>
      <c r="H46" s="116" t="s">
        <v>58</v>
      </c>
      <c r="I46" s="36"/>
      <c r="J46" s="36"/>
      <c r="K46" s="37"/>
      <c r="L46" s="37"/>
      <c r="M46" s="37"/>
    </row>
    <row r="47" spans="2:13" s="56" customFormat="1" ht="15.75" customHeight="1" x14ac:dyDescent="0.3">
      <c r="B47" s="117" t="s">
        <v>30</v>
      </c>
      <c r="C47" s="171" t="s">
        <v>132</v>
      </c>
      <c r="D47" s="172"/>
      <c r="E47" s="172"/>
      <c r="F47" s="172"/>
      <c r="G47" s="173"/>
      <c r="H47" s="116" t="s">
        <v>58</v>
      </c>
      <c r="I47" s="36"/>
      <c r="J47" s="36"/>
      <c r="K47" s="37"/>
      <c r="L47" s="37"/>
      <c r="M47" s="37"/>
    </row>
    <row r="48" spans="2:13" s="56" customFormat="1" ht="15.75" customHeight="1" x14ac:dyDescent="0.3">
      <c r="B48" s="117" t="s">
        <v>51</v>
      </c>
      <c r="C48" s="171" t="s">
        <v>134</v>
      </c>
      <c r="D48" s="172"/>
      <c r="E48" s="172"/>
      <c r="F48" s="172"/>
      <c r="G48" s="173"/>
      <c r="H48" s="116" t="s">
        <v>58</v>
      </c>
      <c r="I48" s="36"/>
      <c r="J48" s="36"/>
      <c r="K48" s="37"/>
      <c r="L48" s="37"/>
      <c r="M48" s="37"/>
    </row>
    <row r="49" spans="2:13" s="56" customFormat="1" ht="15.75" customHeight="1" x14ac:dyDescent="0.3">
      <c r="B49" s="117" t="s">
        <v>135</v>
      </c>
      <c r="C49" s="171" t="s">
        <v>129</v>
      </c>
      <c r="D49" s="172"/>
      <c r="E49" s="172"/>
      <c r="F49" s="172"/>
      <c r="G49" s="173"/>
      <c r="H49" s="116" t="s">
        <v>58</v>
      </c>
      <c r="I49" s="36"/>
      <c r="J49" s="36"/>
      <c r="K49" s="37"/>
      <c r="L49" s="37"/>
      <c r="M49" s="37"/>
    </row>
    <row r="50" spans="2:13" s="56" customFormat="1" ht="15.75" customHeight="1" x14ac:dyDescent="0.3">
      <c r="B50" s="117" t="s">
        <v>136</v>
      </c>
      <c r="C50" s="171" t="s">
        <v>130</v>
      </c>
      <c r="D50" s="172"/>
      <c r="E50" s="172"/>
      <c r="F50" s="172"/>
      <c r="G50" s="173"/>
      <c r="H50" s="155" t="s">
        <v>281</v>
      </c>
      <c r="I50" s="36"/>
      <c r="J50" s="36"/>
      <c r="K50" s="37"/>
      <c r="L50" s="37"/>
      <c r="M50" s="37"/>
    </row>
    <row r="51" spans="2:13" s="56" customFormat="1" ht="16.5" customHeight="1" x14ac:dyDescent="0.3">
      <c r="B51" s="117"/>
      <c r="C51" s="337" t="s">
        <v>57</v>
      </c>
      <c r="D51" s="338"/>
      <c r="E51" s="338"/>
      <c r="F51" s="338"/>
      <c r="G51" s="338"/>
      <c r="H51" s="339"/>
      <c r="I51" s="63"/>
      <c r="J51" s="63"/>
      <c r="K51" s="63"/>
      <c r="L51" s="63"/>
      <c r="M51" s="63"/>
    </row>
    <row r="52" spans="2:13" s="56" customFormat="1" ht="15.75" customHeight="1" x14ac:dyDescent="0.3">
      <c r="B52" s="117" t="s">
        <v>53</v>
      </c>
      <c r="C52" s="332" t="s">
        <v>49</v>
      </c>
      <c r="D52" s="333"/>
      <c r="E52" s="333"/>
      <c r="F52" s="333"/>
      <c r="G52" s="334"/>
      <c r="H52" s="116" t="s">
        <v>101</v>
      </c>
      <c r="I52" s="36"/>
      <c r="J52" s="36"/>
      <c r="K52" s="37"/>
      <c r="L52" s="37"/>
      <c r="M52" s="37"/>
    </row>
    <row r="53" spans="2:13" s="56" customFormat="1" ht="15.75" customHeight="1" x14ac:dyDescent="0.3">
      <c r="B53" s="117" t="s">
        <v>54</v>
      </c>
      <c r="C53" s="332" t="s">
        <v>161</v>
      </c>
      <c r="D53" s="333"/>
      <c r="E53" s="333"/>
      <c r="F53" s="333"/>
      <c r="G53" s="334"/>
      <c r="H53" s="116" t="s">
        <v>101</v>
      </c>
      <c r="I53" s="36"/>
      <c r="J53" s="36"/>
      <c r="K53" s="36"/>
      <c r="L53" s="36"/>
      <c r="M53" s="36"/>
    </row>
    <row r="54" spans="2:13" s="56" customFormat="1" x14ac:dyDescent="0.3">
      <c r="B54" s="117" t="s">
        <v>55</v>
      </c>
      <c r="C54" s="332" t="s">
        <v>50</v>
      </c>
      <c r="D54" s="333"/>
      <c r="E54" s="333"/>
      <c r="F54" s="333"/>
      <c r="G54" s="334"/>
      <c r="H54" s="116" t="s">
        <v>101</v>
      </c>
      <c r="I54" s="36"/>
      <c r="J54" s="36"/>
      <c r="K54" s="36"/>
      <c r="L54" s="36"/>
      <c r="M54" s="36"/>
    </row>
    <row r="55" spans="2:13" s="56" customFormat="1" ht="24" customHeight="1" x14ac:dyDescent="0.3">
      <c r="B55" s="117" t="s">
        <v>127</v>
      </c>
      <c r="C55" s="171" t="s">
        <v>179</v>
      </c>
      <c r="D55" s="172"/>
      <c r="E55" s="172"/>
      <c r="F55" s="172"/>
      <c r="G55" s="173"/>
      <c r="H55" s="116" t="s">
        <v>58</v>
      </c>
      <c r="I55" s="37"/>
      <c r="J55" s="37"/>
      <c r="K55" s="37"/>
      <c r="L55" s="37"/>
      <c r="M55" s="37"/>
    </row>
    <row r="56" spans="2:13" s="56" customFormat="1" x14ac:dyDescent="0.3">
      <c r="B56" s="117" t="s">
        <v>128</v>
      </c>
      <c r="C56" s="171" t="s">
        <v>220</v>
      </c>
      <c r="D56" s="172"/>
      <c r="E56" s="172"/>
      <c r="F56" s="172"/>
      <c r="G56" s="173"/>
      <c r="H56" s="116" t="s">
        <v>58</v>
      </c>
      <c r="I56" s="36"/>
      <c r="J56" s="36"/>
      <c r="K56" s="37"/>
      <c r="L56" s="37"/>
      <c r="M56" s="37"/>
    </row>
    <row r="57" spans="2:13" s="56" customFormat="1" ht="15.75" customHeight="1" x14ac:dyDescent="0.3">
      <c r="B57" s="117"/>
      <c r="C57" s="188" t="s">
        <v>177</v>
      </c>
      <c r="D57" s="172"/>
      <c r="E57" s="172"/>
      <c r="F57" s="172"/>
      <c r="G57" s="173"/>
      <c r="H57" s="115"/>
      <c r="I57" s="192"/>
      <c r="J57" s="192"/>
      <c r="K57" s="192"/>
      <c r="L57" s="192"/>
      <c r="M57" s="192"/>
    </row>
    <row r="58" spans="2:13" s="56" customFormat="1" ht="24" x14ac:dyDescent="0.3">
      <c r="B58" s="117" t="s">
        <v>178</v>
      </c>
      <c r="C58" s="171" t="s">
        <v>180</v>
      </c>
      <c r="D58" s="172"/>
      <c r="E58" s="172"/>
      <c r="F58" s="172"/>
      <c r="G58" s="173"/>
      <c r="H58" s="115" t="s">
        <v>58</v>
      </c>
      <c r="I58" s="37"/>
      <c r="J58" s="37"/>
      <c r="K58" s="37"/>
      <c r="L58" s="37"/>
      <c r="M58" s="37"/>
    </row>
    <row r="59" spans="2:13" s="56" customFormat="1" x14ac:dyDescent="0.3">
      <c r="B59" s="39"/>
      <c r="C59" s="179"/>
      <c r="D59" s="179"/>
      <c r="E59" s="179"/>
      <c r="F59" s="179"/>
      <c r="G59" s="179"/>
      <c r="H59" s="179"/>
      <c r="I59" s="179"/>
      <c r="J59" s="179"/>
      <c r="K59" s="179"/>
      <c r="L59" s="179"/>
      <c r="M59" s="179"/>
    </row>
    <row r="60" spans="2:13" s="56" customFormat="1" ht="29.1" customHeight="1" x14ac:dyDescent="0.3">
      <c r="B60" s="238"/>
      <c r="C60" s="239" t="s">
        <v>11</v>
      </c>
      <c r="D60" s="239"/>
      <c r="E60" s="235"/>
      <c r="F60" s="240"/>
      <c r="G60" s="240"/>
      <c r="H60" s="241"/>
      <c r="I60" s="242"/>
      <c r="J60" s="242"/>
      <c r="K60" s="242"/>
      <c r="L60" s="243"/>
      <c r="M60" s="243"/>
    </row>
    <row r="61" spans="2:13" s="248" customFormat="1" ht="23.1" customHeight="1" x14ac:dyDescent="0.35">
      <c r="B61" s="244"/>
      <c r="C61" s="245" t="s">
        <v>21</v>
      </c>
      <c r="D61" s="246"/>
      <c r="E61" s="247"/>
      <c r="F61" s="247"/>
      <c r="G61" s="247"/>
      <c r="H61" s="247"/>
      <c r="I61" s="71" t="str">
        <f>IF(I147="","",SUMPRODUCT(($I$147:$XFD$147&lt;I147)*($I$147:$XFD$147&lt;&gt;""))+SUMPRODUCT(($I$147:I147=I147)*1))</f>
        <v/>
      </c>
      <c r="J61" s="71" t="str">
        <f>IF(J147="","",SUMPRODUCT(($I$147:$XFD$147&lt;J147)*($I$147:$XFD$147&lt;&gt;""))+SUMPRODUCT(($I$147:J147=J147)*1))</f>
        <v/>
      </c>
      <c r="K61" s="71" t="str">
        <f>IF(K147="","",SUMPRODUCT(($I$147:$XFD$147&lt;K147)*($I$147:$XFD$147&lt;&gt;""))+SUMPRODUCT(($I$147:K147=K147)*1))</f>
        <v/>
      </c>
      <c r="L61" s="71" t="str">
        <f>IF(L147="","",SUMPRODUCT(($I$147:$XFD$147&lt;L147)*($I$147:$XFD$147&lt;&gt;""))+SUMPRODUCT(($I$147:L147=L147)*1))</f>
        <v/>
      </c>
      <c r="M61" s="71" t="str">
        <f>IF(M147="","",SUMPRODUCT(($I$147:$XFD$147&lt;M147)*($I$147:$XFD$147&lt;&gt;""))+SUMPRODUCT(($I$147:M147=M147)*1))</f>
        <v/>
      </c>
    </row>
    <row r="62" spans="2:13" s="56" customFormat="1" ht="16.5" customHeight="1" x14ac:dyDescent="0.3">
      <c r="B62" s="15"/>
      <c r="C62" s="175"/>
      <c r="D62" s="175"/>
      <c r="E62" s="175"/>
      <c r="F62" s="175"/>
      <c r="G62" s="175"/>
      <c r="H62" s="40"/>
      <c r="I62" s="41" t="str">
        <f>I71</f>
        <v>Alternativ 1</v>
      </c>
      <c r="J62" s="41" t="str">
        <f>J71</f>
        <v>Alternativ 2</v>
      </c>
      <c r="K62" s="41" t="str">
        <f>K71</f>
        <v>Alternativ 3</v>
      </c>
      <c r="L62" s="41" t="str">
        <f>L71</f>
        <v>Alternativ 4</v>
      </c>
      <c r="M62" s="41" t="str">
        <f>M71</f>
        <v>Alternativ 5</v>
      </c>
    </row>
    <row r="63" spans="2:13" s="56" customFormat="1" ht="29.25" customHeight="1" x14ac:dyDescent="0.3">
      <c r="B63" s="39" t="s">
        <v>194</v>
      </c>
      <c r="C63" s="335" t="s">
        <v>91</v>
      </c>
      <c r="D63" s="335"/>
      <c r="E63" s="335"/>
      <c r="F63" s="335"/>
      <c r="G63" s="335"/>
      <c r="H63" s="118" t="s">
        <v>5</v>
      </c>
      <c r="I63" s="42" t="str">
        <f>I147</f>
        <v/>
      </c>
      <c r="J63" s="42" t="str">
        <f t="shared" ref="J63:M63" si="0">J147</f>
        <v/>
      </c>
      <c r="K63" s="42" t="str">
        <f t="shared" si="0"/>
        <v/>
      </c>
      <c r="L63" s="42" t="str">
        <f t="shared" si="0"/>
        <v/>
      </c>
      <c r="M63" s="42" t="str">
        <f t="shared" si="0"/>
        <v/>
      </c>
    </row>
    <row r="64" spans="2:13" s="56" customFormat="1" ht="29.25" customHeight="1" x14ac:dyDescent="0.3">
      <c r="B64" s="39" t="s">
        <v>195</v>
      </c>
      <c r="C64" s="335" t="s">
        <v>143</v>
      </c>
      <c r="D64" s="335"/>
      <c r="E64" s="335"/>
      <c r="F64" s="335"/>
      <c r="G64" s="335"/>
      <c r="H64" s="118" t="s">
        <v>5</v>
      </c>
      <c r="I64" s="42" t="e">
        <f>I63/(I28*$H$15)</f>
        <v>#VALUE!</v>
      </c>
      <c r="J64" s="42" t="e">
        <f t="shared" ref="J64:M64" si="1">J63/(J28*$H$15)</f>
        <v>#VALUE!</v>
      </c>
      <c r="K64" s="42" t="e">
        <f t="shared" si="1"/>
        <v>#VALUE!</v>
      </c>
      <c r="L64" s="42" t="e">
        <f t="shared" si="1"/>
        <v>#VALUE!</v>
      </c>
      <c r="M64" s="42" t="e">
        <f t="shared" si="1"/>
        <v>#VALUE!</v>
      </c>
    </row>
    <row r="65" spans="2:13" s="56" customFormat="1" ht="29.25" customHeight="1" x14ac:dyDescent="0.3">
      <c r="B65" s="39" t="s">
        <v>196</v>
      </c>
      <c r="C65" s="335" t="s">
        <v>141</v>
      </c>
      <c r="D65" s="335"/>
      <c r="E65" s="335"/>
      <c r="F65" s="335"/>
      <c r="G65" s="335"/>
      <c r="H65" s="118" t="s">
        <v>7</v>
      </c>
      <c r="I65" s="43">
        <f>I106*$H$15</f>
        <v>0</v>
      </c>
      <c r="J65" s="43">
        <f t="shared" ref="J65:M65" si="2">J106*$H$15</f>
        <v>0</v>
      </c>
      <c r="K65" s="43">
        <f t="shared" si="2"/>
        <v>0</v>
      </c>
      <c r="L65" s="43">
        <f t="shared" si="2"/>
        <v>0</v>
      </c>
      <c r="M65" s="43">
        <f t="shared" si="2"/>
        <v>0</v>
      </c>
    </row>
    <row r="66" spans="2:13" s="56" customFormat="1" ht="29.25" customHeight="1" x14ac:dyDescent="0.3">
      <c r="B66" s="39" t="s">
        <v>197</v>
      </c>
      <c r="C66" s="174" t="s">
        <v>155</v>
      </c>
      <c r="D66" s="174"/>
      <c r="E66" s="174"/>
      <c r="F66" s="174"/>
      <c r="G66" s="174"/>
      <c r="H66" s="118" t="s">
        <v>156</v>
      </c>
      <c r="I66" s="43">
        <f>(I91+I93+I96+I99-I100)*$H$15</f>
        <v>0</v>
      </c>
      <c r="J66" s="43">
        <f t="shared" ref="J66:M66" si="3">(J91+J93+J96+J99-J100)*$H$15</f>
        <v>0</v>
      </c>
      <c r="K66" s="43">
        <f t="shared" si="3"/>
        <v>0</v>
      </c>
      <c r="L66" s="43">
        <f t="shared" si="3"/>
        <v>0</v>
      </c>
      <c r="M66" s="43">
        <f t="shared" si="3"/>
        <v>0</v>
      </c>
    </row>
    <row r="67" spans="2:13" s="56" customFormat="1" ht="29.25" customHeight="1" x14ac:dyDescent="0.3">
      <c r="B67" s="39" t="s">
        <v>198</v>
      </c>
      <c r="C67" s="335" t="s">
        <v>254</v>
      </c>
      <c r="D67" s="352"/>
      <c r="E67" s="174"/>
      <c r="F67" s="174"/>
      <c r="G67" s="174"/>
      <c r="H67" s="118" t="s">
        <v>253</v>
      </c>
      <c r="I67" s="43" t="e">
        <f>(I91+I93+I96+I99-I100)/I29</f>
        <v>#DIV/0!</v>
      </c>
      <c r="J67" s="43" t="e">
        <f t="shared" ref="J67:M67" si="4">(J91+J93+J96+J99-J100)/J29</f>
        <v>#DIV/0!</v>
      </c>
      <c r="K67" s="43" t="e">
        <f t="shared" si="4"/>
        <v>#DIV/0!</v>
      </c>
      <c r="L67" s="43" t="e">
        <f t="shared" si="4"/>
        <v>#DIV/0!</v>
      </c>
      <c r="M67" s="43" t="e">
        <f t="shared" si="4"/>
        <v>#DIV/0!</v>
      </c>
    </row>
    <row r="68" spans="2:13" s="56" customFormat="1" ht="29.25" customHeight="1" x14ac:dyDescent="0.3">
      <c r="B68" s="39" t="s">
        <v>199</v>
      </c>
      <c r="C68" s="335" t="s">
        <v>92</v>
      </c>
      <c r="D68" s="335"/>
      <c r="E68" s="335"/>
      <c r="F68" s="335"/>
      <c r="G68" s="335"/>
      <c r="H68" s="118" t="s">
        <v>107</v>
      </c>
      <c r="I68" s="43">
        <f>(($H$22*I91)+($H$23*I93)+($H$23*I101))*$H$15</f>
        <v>0</v>
      </c>
      <c r="J68" s="43">
        <f t="shared" ref="J68:M68" si="5">(($H$22*J91)+($H$23*J93)+($H$23*J101))*$H$15</f>
        <v>0</v>
      </c>
      <c r="K68" s="43">
        <f t="shared" si="5"/>
        <v>0</v>
      </c>
      <c r="L68" s="43">
        <f t="shared" si="5"/>
        <v>0</v>
      </c>
      <c r="M68" s="43">
        <f t="shared" si="5"/>
        <v>0</v>
      </c>
    </row>
    <row r="69" spans="2:13" s="56" customFormat="1" ht="16.5" customHeight="1" x14ac:dyDescent="0.3">
      <c r="B69" s="15"/>
      <c r="C69" s="336"/>
      <c r="D69" s="336"/>
      <c r="E69" s="336"/>
      <c r="F69" s="336"/>
      <c r="G69" s="336"/>
      <c r="H69" s="40"/>
      <c r="I69" s="15"/>
      <c r="J69" s="179"/>
      <c r="K69" s="179"/>
      <c r="L69" s="179"/>
      <c r="M69" s="179"/>
    </row>
    <row r="70" spans="2:13" s="67" customFormat="1" ht="26.25" customHeight="1" x14ac:dyDescent="0.35">
      <c r="B70" s="72"/>
      <c r="C70" s="73" t="s">
        <v>13</v>
      </c>
      <c r="D70" s="72"/>
      <c r="E70" s="74"/>
      <c r="F70" s="72"/>
      <c r="G70" s="72"/>
      <c r="H70" s="72"/>
      <c r="I70" s="72"/>
      <c r="J70" s="72"/>
      <c r="K70" s="72"/>
      <c r="L70" s="72"/>
      <c r="M70" s="72"/>
    </row>
    <row r="71" spans="2:13" s="75" customFormat="1" ht="24" customHeight="1" x14ac:dyDescent="0.4">
      <c r="B71" s="2"/>
      <c r="C71" s="342"/>
      <c r="D71" s="342"/>
      <c r="E71" s="342"/>
      <c r="F71" s="342"/>
      <c r="G71" s="342"/>
      <c r="H71" s="4"/>
      <c r="I71" s="22" t="str">
        <f>I27</f>
        <v>Alternativ 1</v>
      </c>
      <c r="J71" s="22" t="str">
        <f>J27</f>
        <v>Alternativ 2</v>
      </c>
      <c r="K71" s="22" t="str">
        <f>K27</f>
        <v>Alternativ 3</v>
      </c>
      <c r="L71" s="12" t="str">
        <f>L27</f>
        <v>Alternativ 4</v>
      </c>
      <c r="M71" s="12" t="str">
        <f>M27</f>
        <v>Alternativ 5</v>
      </c>
    </row>
    <row r="72" spans="2:13" ht="13.2" x14ac:dyDescent="0.25">
      <c r="B72" s="5"/>
      <c r="C72" s="341" t="s">
        <v>3</v>
      </c>
      <c r="D72" s="341"/>
      <c r="E72" s="341"/>
      <c r="F72" s="341"/>
      <c r="G72" s="341"/>
      <c r="H72" s="5"/>
      <c r="I72" s="11"/>
      <c r="J72" s="11"/>
      <c r="K72" s="11"/>
      <c r="L72" s="20"/>
      <c r="M72" s="20"/>
    </row>
    <row r="73" spans="2:13" ht="13.2" x14ac:dyDescent="0.25">
      <c r="B73" s="1"/>
      <c r="C73" s="49"/>
      <c r="D73" s="49"/>
      <c r="E73" s="49"/>
      <c r="F73" s="49"/>
      <c r="G73" s="49"/>
      <c r="H73" s="1"/>
      <c r="I73" s="46"/>
      <c r="J73" s="46"/>
      <c r="K73" s="46"/>
      <c r="L73" s="46"/>
      <c r="M73" s="46"/>
    </row>
    <row r="74" spans="2:13" ht="13.2" x14ac:dyDescent="0.25">
      <c r="B74" s="1"/>
      <c r="C74" s="323" t="s">
        <v>10</v>
      </c>
      <c r="D74" s="323"/>
      <c r="E74" s="323"/>
      <c r="F74" s="323"/>
      <c r="G74" s="323"/>
      <c r="H74" s="4"/>
      <c r="I74" s="154"/>
      <c r="J74" s="154"/>
      <c r="K74" s="154"/>
      <c r="L74" s="154"/>
      <c r="M74" s="154"/>
    </row>
    <row r="75" spans="2:13" ht="13.2" x14ac:dyDescent="0.25">
      <c r="B75" s="1"/>
      <c r="C75" s="345" t="s">
        <v>4</v>
      </c>
      <c r="D75" s="345"/>
      <c r="E75" s="345"/>
      <c r="F75" s="345"/>
      <c r="G75" s="345"/>
      <c r="H75" s="2" t="s">
        <v>59</v>
      </c>
      <c r="I75" s="23">
        <f>$H$15</f>
        <v>0</v>
      </c>
      <c r="J75" s="23">
        <f t="shared" ref="J75:M75" si="6">$H$15</f>
        <v>0</v>
      </c>
      <c r="K75" s="23">
        <f t="shared" si="6"/>
        <v>0</v>
      </c>
      <c r="L75" s="23">
        <f t="shared" si="6"/>
        <v>0</v>
      </c>
      <c r="M75" s="23">
        <f t="shared" si="6"/>
        <v>0</v>
      </c>
    </row>
    <row r="76" spans="2:13" ht="13.2" x14ac:dyDescent="0.25">
      <c r="B76" s="1"/>
      <c r="C76" s="48" t="s">
        <v>188</v>
      </c>
      <c r="D76" s="48"/>
      <c r="E76" s="48"/>
      <c r="F76" s="48"/>
      <c r="G76" s="48"/>
      <c r="H76" s="2" t="s">
        <v>58</v>
      </c>
      <c r="I76" s="23">
        <f t="shared" ref="I76:I78" si="7">I31</f>
        <v>0</v>
      </c>
      <c r="J76" s="23">
        <f t="shared" ref="J76:M76" si="8">J31</f>
        <v>0</v>
      </c>
      <c r="K76" s="23">
        <f t="shared" si="8"/>
        <v>0</v>
      </c>
      <c r="L76" s="23">
        <f t="shared" si="8"/>
        <v>0</v>
      </c>
      <c r="M76" s="23">
        <f t="shared" si="8"/>
        <v>0</v>
      </c>
    </row>
    <row r="77" spans="2:13" ht="13.2" x14ac:dyDescent="0.25">
      <c r="B77" s="1"/>
      <c r="C77" s="344" t="s">
        <v>187</v>
      </c>
      <c r="D77" s="344"/>
      <c r="E77" s="344"/>
      <c r="F77" s="344"/>
      <c r="G77" s="344"/>
      <c r="H77" s="2" t="s">
        <v>101</v>
      </c>
      <c r="I77" s="23">
        <f t="shared" si="7"/>
        <v>0</v>
      </c>
      <c r="J77" s="23">
        <f t="shared" ref="J77:M77" si="9">J32</f>
        <v>0</v>
      </c>
      <c r="K77" s="23">
        <f t="shared" si="9"/>
        <v>0</v>
      </c>
      <c r="L77" s="23">
        <f t="shared" si="9"/>
        <v>0</v>
      </c>
      <c r="M77" s="23">
        <f t="shared" si="9"/>
        <v>0</v>
      </c>
    </row>
    <row r="78" spans="2:13" ht="13.2" x14ac:dyDescent="0.25">
      <c r="B78" s="1"/>
      <c r="C78" s="51" t="s">
        <v>149</v>
      </c>
      <c r="D78" s="51"/>
      <c r="E78" s="51"/>
      <c r="F78" s="51"/>
      <c r="G78" s="51"/>
      <c r="H78" s="7" t="s">
        <v>58</v>
      </c>
      <c r="I78" s="26">
        <f t="shared" si="7"/>
        <v>0</v>
      </c>
      <c r="J78" s="26">
        <f t="shared" ref="J78:M78" si="10">J33</f>
        <v>0</v>
      </c>
      <c r="K78" s="26">
        <f t="shared" si="10"/>
        <v>0</v>
      </c>
      <c r="L78" s="26">
        <f t="shared" si="10"/>
        <v>0</v>
      </c>
      <c r="M78" s="26">
        <f t="shared" si="10"/>
        <v>0</v>
      </c>
    </row>
    <row r="79" spans="2:13" ht="13.2" x14ac:dyDescent="0.25">
      <c r="B79" s="1"/>
      <c r="C79" s="48"/>
      <c r="D79" s="48"/>
      <c r="E79" s="48"/>
      <c r="F79" s="48"/>
      <c r="G79" s="48"/>
      <c r="H79" s="2"/>
      <c r="I79" s="23"/>
      <c r="J79" s="23"/>
      <c r="K79" s="23"/>
      <c r="L79" s="23"/>
      <c r="M79" s="23"/>
    </row>
    <row r="80" spans="2:13" ht="13.2" x14ac:dyDescent="0.25">
      <c r="B80" s="1"/>
      <c r="C80" s="347" t="s">
        <v>151</v>
      </c>
      <c r="D80" s="347"/>
      <c r="E80" s="347"/>
      <c r="F80" s="347"/>
      <c r="G80" s="347"/>
      <c r="H80" s="8" t="s">
        <v>5</v>
      </c>
      <c r="I80" s="10">
        <f>I34</f>
        <v>0</v>
      </c>
      <c r="J80" s="10">
        <f t="shared" ref="J80:M80" si="11">J34</f>
        <v>0</v>
      </c>
      <c r="K80" s="10">
        <f t="shared" si="11"/>
        <v>0</v>
      </c>
      <c r="L80" s="10">
        <f t="shared" si="11"/>
        <v>0</v>
      </c>
      <c r="M80" s="10">
        <f t="shared" si="11"/>
        <v>0</v>
      </c>
    </row>
    <row r="81" spans="2:13" ht="13.2" x14ac:dyDescent="0.25">
      <c r="B81" s="1"/>
      <c r="C81" s="50"/>
      <c r="D81" s="50"/>
      <c r="E81" s="50"/>
      <c r="F81" s="50"/>
      <c r="G81" s="50"/>
      <c r="H81" s="6"/>
      <c r="I81" s="13"/>
      <c r="J81" s="13"/>
      <c r="K81" s="13"/>
      <c r="L81" s="13"/>
      <c r="M81" s="13"/>
    </row>
    <row r="82" spans="2:13" ht="13.2" x14ac:dyDescent="0.25">
      <c r="B82" s="3"/>
      <c r="C82" s="322" t="s">
        <v>190</v>
      </c>
      <c r="D82" s="322"/>
      <c r="E82" s="322"/>
      <c r="F82" s="322"/>
      <c r="G82" s="322"/>
      <c r="H82" s="3" t="s">
        <v>5</v>
      </c>
      <c r="I82" s="14">
        <f>I77*I115*I75</f>
        <v>0</v>
      </c>
      <c r="J82" s="14">
        <f t="shared" ref="J82:M82" si="12">J77*J115*J75</f>
        <v>0</v>
      </c>
      <c r="K82" s="14">
        <f t="shared" si="12"/>
        <v>0</v>
      </c>
      <c r="L82" s="14">
        <f t="shared" si="12"/>
        <v>0</v>
      </c>
      <c r="M82" s="14">
        <f t="shared" si="12"/>
        <v>0</v>
      </c>
    </row>
    <row r="83" spans="2:13" ht="13.2" x14ac:dyDescent="0.25">
      <c r="B83" s="1"/>
      <c r="C83" s="50"/>
      <c r="D83" s="50"/>
      <c r="E83" s="50"/>
      <c r="F83" s="50"/>
      <c r="G83" s="50"/>
      <c r="H83" s="6"/>
      <c r="I83" s="13"/>
      <c r="J83" s="13"/>
      <c r="K83" s="13"/>
      <c r="L83" s="13"/>
      <c r="M83" s="13"/>
    </row>
    <row r="84" spans="2:13" ht="13.2" x14ac:dyDescent="0.25">
      <c r="B84" s="3"/>
      <c r="C84" s="322" t="s">
        <v>189</v>
      </c>
      <c r="D84" s="322"/>
      <c r="E84" s="322"/>
      <c r="F84" s="322"/>
      <c r="G84" s="322"/>
      <c r="H84" s="3" t="s">
        <v>5</v>
      </c>
      <c r="I84" s="14">
        <f>(I76+I78)*I75+I80</f>
        <v>0</v>
      </c>
      <c r="J84" s="14">
        <f t="shared" ref="J84:M84" si="13">(J76+J78)*J75+J80</f>
        <v>0</v>
      </c>
      <c r="K84" s="14">
        <f t="shared" si="13"/>
        <v>0</v>
      </c>
      <c r="L84" s="14">
        <f t="shared" si="13"/>
        <v>0</v>
      </c>
      <c r="M84" s="14">
        <f t="shared" si="13"/>
        <v>0</v>
      </c>
    </row>
    <row r="85" spans="2:13" ht="13.2" x14ac:dyDescent="0.25">
      <c r="B85" s="8"/>
      <c r="C85" s="326"/>
      <c r="D85" s="326"/>
      <c r="E85" s="326"/>
      <c r="F85" s="326"/>
      <c r="G85" s="326"/>
      <c r="H85" s="1"/>
      <c r="I85" s="30"/>
      <c r="J85" s="30"/>
      <c r="K85" s="30"/>
      <c r="L85" s="30"/>
      <c r="M85" s="30"/>
    </row>
    <row r="86" spans="2:13" ht="13.2" x14ac:dyDescent="0.25">
      <c r="B86" s="3"/>
      <c r="C86" s="322" t="s">
        <v>192</v>
      </c>
      <c r="D86" s="322"/>
      <c r="E86" s="322"/>
      <c r="F86" s="322"/>
      <c r="G86" s="322"/>
      <c r="H86" s="3" t="s">
        <v>5</v>
      </c>
      <c r="I86" s="14">
        <f>I82+I84</f>
        <v>0</v>
      </c>
      <c r="J86" s="14">
        <f t="shared" ref="J86:M86" si="14">J82+J84</f>
        <v>0</v>
      </c>
      <c r="K86" s="14">
        <f t="shared" si="14"/>
        <v>0</v>
      </c>
      <c r="L86" s="14">
        <f t="shared" si="14"/>
        <v>0</v>
      </c>
      <c r="M86" s="14">
        <f t="shared" si="14"/>
        <v>0</v>
      </c>
    </row>
    <row r="87" spans="2:13" ht="13.2" x14ac:dyDescent="0.25">
      <c r="B87" s="8"/>
      <c r="C87" s="189"/>
      <c r="D87" s="189"/>
      <c r="E87" s="189"/>
      <c r="F87" s="189"/>
      <c r="G87" s="189"/>
      <c r="H87" s="1"/>
      <c r="I87" s="30"/>
      <c r="J87" s="30"/>
      <c r="K87" s="30"/>
      <c r="L87" s="30"/>
      <c r="M87" s="30"/>
    </row>
    <row r="88" spans="2:13" ht="13.2" x14ac:dyDescent="0.25">
      <c r="B88" s="3"/>
      <c r="C88" s="322" t="s">
        <v>60</v>
      </c>
      <c r="D88" s="322"/>
      <c r="E88" s="322"/>
      <c r="F88" s="322"/>
      <c r="G88" s="322"/>
      <c r="H88" s="3"/>
      <c r="I88" s="31"/>
      <c r="J88" s="31"/>
      <c r="K88" s="31"/>
      <c r="L88" s="31"/>
      <c r="M88" s="31"/>
    </row>
    <row r="89" spans="2:13" ht="13.2" x14ac:dyDescent="0.25">
      <c r="B89" s="8"/>
      <c r="C89" s="49"/>
      <c r="D89" s="49"/>
      <c r="E89" s="49"/>
      <c r="F89" s="49"/>
      <c r="G89" s="49"/>
      <c r="H89" s="1"/>
      <c r="I89" s="16"/>
      <c r="J89" s="16"/>
      <c r="K89" s="16"/>
      <c r="L89" s="16"/>
      <c r="M89" s="16"/>
    </row>
    <row r="90" spans="2:13" ht="13.2" x14ac:dyDescent="0.25">
      <c r="B90" s="8"/>
      <c r="C90" s="323" t="s">
        <v>118</v>
      </c>
      <c r="D90" s="323"/>
      <c r="E90" s="323"/>
      <c r="F90" s="323"/>
      <c r="G90" s="323"/>
      <c r="H90" s="4"/>
      <c r="I90" s="29"/>
      <c r="J90" s="29"/>
      <c r="K90" s="29"/>
      <c r="L90" s="29"/>
      <c r="M90" s="29"/>
    </row>
    <row r="91" spans="2:13" ht="13.2" x14ac:dyDescent="0.25">
      <c r="B91" s="8"/>
      <c r="C91" s="169" t="str">
        <f>C36</f>
        <v xml:space="preserve"> Energianvändning uppvärmning fjärrvärme</v>
      </c>
      <c r="D91" s="169"/>
      <c r="E91" s="169"/>
      <c r="F91" s="169"/>
      <c r="G91" s="169"/>
      <c r="H91" s="167" t="str">
        <f>H50</f>
        <v>kWh/år/stk</v>
      </c>
      <c r="I91" s="10">
        <f>I36*I29</f>
        <v>0</v>
      </c>
      <c r="J91" s="10">
        <f t="shared" ref="J91:M91" si="15">J36*J29</f>
        <v>0</v>
      </c>
      <c r="K91" s="10">
        <f t="shared" si="15"/>
        <v>0</v>
      </c>
      <c r="L91" s="10">
        <f t="shared" si="15"/>
        <v>0</v>
      </c>
      <c r="M91" s="10">
        <f t="shared" si="15"/>
        <v>0</v>
      </c>
    </row>
    <row r="92" spans="2:13" ht="13.2" x14ac:dyDescent="0.25">
      <c r="B92" s="8"/>
      <c r="C92" s="178" t="str">
        <f>C18</f>
        <v>Energipris fjärrvärme</v>
      </c>
      <c r="D92" s="178"/>
      <c r="E92" s="178"/>
      <c r="F92" s="178"/>
      <c r="G92" s="178"/>
      <c r="H92" s="28" t="str">
        <f>I18</f>
        <v>kr/kWh</v>
      </c>
      <c r="I92" s="158">
        <f>$H$18</f>
        <v>0</v>
      </c>
      <c r="J92" s="158">
        <f t="shared" ref="J92:M92" si="16">$H$18</f>
        <v>0</v>
      </c>
      <c r="K92" s="158">
        <f t="shared" si="16"/>
        <v>0</v>
      </c>
      <c r="L92" s="158">
        <f t="shared" si="16"/>
        <v>0</v>
      </c>
      <c r="M92" s="158">
        <f t="shared" si="16"/>
        <v>0</v>
      </c>
    </row>
    <row r="93" spans="2:13" ht="13.2" x14ac:dyDescent="0.25">
      <c r="B93" s="8"/>
      <c r="C93" s="169" t="str">
        <f>C37</f>
        <v xml:space="preserve"> Energianvändning uppvärmning el</v>
      </c>
      <c r="D93" s="165"/>
      <c r="E93" s="165"/>
      <c r="F93" s="165"/>
      <c r="G93" s="165"/>
      <c r="H93" s="167" t="str">
        <f>H50</f>
        <v>kWh/år/stk</v>
      </c>
      <c r="I93" s="10">
        <f>I37*I29</f>
        <v>0</v>
      </c>
      <c r="J93" s="10">
        <f t="shared" ref="J93:M93" si="17">J37*J29</f>
        <v>0</v>
      </c>
      <c r="K93" s="10">
        <f t="shared" si="17"/>
        <v>0</v>
      </c>
      <c r="L93" s="10">
        <f t="shared" si="17"/>
        <v>0</v>
      </c>
      <c r="M93" s="10">
        <f t="shared" si="17"/>
        <v>0</v>
      </c>
    </row>
    <row r="94" spans="2:13" ht="13.2" x14ac:dyDescent="0.25">
      <c r="B94" s="8"/>
      <c r="C94" s="178" t="str">
        <f>C19</f>
        <v>Energipris el</v>
      </c>
      <c r="D94" s="178"/>
      <c r="E94" s="178"/>
      <c r="F94" s="178"/>
      <c r="G94" s="178"/>
      <c r="H94" s="28" t="str">
        <f>I19</f>
        <v>kr/kWh</v>
      </c>
      <c r="I94" s="158">
        <f>$H$19</f>
        <v>0</v>
      </c>
      <c r="J94" s="158">
        <f t="shared" ref="J94:M94" si="18">$H$19</f>
        <v>0</v>
      </c>
      <c r="K94" s="158">
        <f t="shared" si="18"/>
        <v>0</v>
      </c>
      <c r="L94" s="158">
        <f t="shared" si="18"/>
        <v>0</v>
      </c>
      <c r="M94" s="158">
        <f t="shared" si="18"/>
        <v>0</v>
      </c>
    </row>
    <row r="95" spans="2:13" ht="13.2" x14ac:dyDescent="0.25">
      <c r="B95" s="8"/>
      <c r="C95" s="50" t="s">
        <v>120</v>
      </c>
      <c r="D95" s="165"/>
      <c r="E95" s="165"/>
      <c r="F95" s="165"/>
      <c r="G95" s="165"/>
      <c r="H95" s="170" t="s">
        <v>101</v>
      </c>
      <c r="I95" s="197">
        <f>(I91*I92)+(I93*I94)</f>
        <v>0</v>
      </c>
      <c r="J95" s="197">
        <f t="shared" ref="J95:M95" si="19">(J91*J92)+(J93*J94)</f>
        <v>0</v>
      </c>
      <c r="K95" s="197">
        <f t="shared" si="19"/>
        <v>0</v>
      </c>
      <c r="L95" s="197">
        <f t="shared" si="19"/>
        <v>0</v>
      </c>
      <c r="M95" s="197">
        <f t="shared" si="19"/>
        <v>0</v>
      </c>
    </row>
    <row r="96" spans="2:13" ht="13.2" x14ac:dyDescent="0.25">
      <c r="B96" s="8"/>
      <c r="C96" s="165" t="s">
        <v>114</v>
      </c>
      <c r="D96" s="165"/>
      <c r="E96" s="165"/>
      <c r="F96" s="165"/>
      <c r="G96" s="165"/>
      <c r="H96" s="167" t="str">
        <f>H50</f>
        <v>kWh/år/stk</v>
      </c>
      <c r="I96" s="10">
        <f>I38*I29</f>
        <v>0</v>
      </c>
      <c r="J96" s="10">
        <f t="shared" ref="J96:M96" si="20">J38*J29</f>
        <v>0</v>
      </c>
      <c r="K96" s="10">
        <f t="shared" si="20"/>
        <v>0</v>
      </c>
      <c r="L96" s="10">
        <f t="shared" si="20"/>
        <v>0</v>
      </c>
      <c r="M96" s="10">
        <f t="shared" si="20"/>
        <v>0</v>
      </c>
    </row>
    <row r="97" spans="2:13" ht="13.2" x14ac:dyDescent="0.25">
      <c r="B97" s="8"/>
      <c r="C97" s="178" t="s">
        <v>112</v>
      </c>
      <c r="D97" s="178"/>
      <c r="E97" s="178"/>
      <c r="F97" s="178"/>
      <c r="G97" s="178"/>
      <c r="H97" s="28" t="s">
        <v>6</v>
      </c>
      <c r="I97" s="158">
        <f>$H$20</f>
        <v>0</v>
      </c>
      <c r="J97" s="158">
        <f t="shared" ref="J97:M97" si="21">$H$20</f>
        <v>0</v>
      </c>
      <c r="K97" s="158">
        <f t="shared" si="21"/>
        <v>0</v>
      </c>
      <c r="L97" s="158">
        <f t="shared" si="21"/>
        <v>0</v>
      </c>
      <c r="M97" s="158">
        <f t="shared" si="21"/>
        <v>0</v>
      </c>
    </row>
    <row r="98" spans="2:13" ht="13.2" x14ac:dyDescent="0.25">
      <c r="B98" s="8"/>
      <c r="C98" s="50" t="s">
        <v>121</v>
      </c>
      <c r="D98" s="165"/>
      <c r="E98" s="165"/>
      <c r="F98" s="165"/>
      <c r="G98" s="165"/>
      <c r="H98" s="170" t="s">
        <v>101</v>
      </c>
      <c r="I98" s="197">
        <f>I96*I97</f>
        <v>0</v>
      </c>
      <c r="J98" s="197">
        <f t="shared" ref="J98:M98" si="22">J96*J97</f>
        <v>0</v>
      </c>
      <c r="K98" s="197">
        <f t="shared" si="22"/>
        <v>0</v>
      </c>
      <c r="L98" s="197">
        <f t="shared" si="22"/>
        <v>0</v>
      </c>
      <c r="M98" s="197">
        <f t="shared" si="22"/>
        <v>0</v>
      </c>
    </row>
    <row r="99" spans="2:13" ht="13.2" x14ac:dyDescent="0.25">
      <c r="B99" s="8"/>
      <c r="C99" s="165" t="s">
        <v>109</v>
      </c>
      <c r="D99" s="165"/>
      <c r="E99" s="165"/>
      <c r="F99" s="165"/>
      <c r="G99" s="165"/>
      <c r="H99" s="167" t="str">
        <f>H50</f>
        <v>kWh/år/stk</v>
      </c>
      <c r="I99" s="10">
        <f>I39*I28</f>
        <v>0</v>
      </c>
      <c r="J99" s="10">
        <f t="shared" ref="J99:M99" si="23">J39*J28</f>
        <v>0</v>
      </c>
      <c r="K99" s="10">
        <f t="shared" si="23"/>
        <v>0</v>
      </c>
      <c r="L99" s="10">
        <f t="shared" si="23"/>
        <v>0</v>
      </c>
      <c r="M99" s="10">
        <f t="shared" si="23"/>
        <v>0</v>
      </c>
    </row>
    <row r="100" spans="2:13" ht="13.2" x14ac:dyDescent="0.25">
      <c r="B100" s="8"/>
      <c r="C100" s="165" t="s">
        <v>139</v>
      </c>
      <c r="D100" s="165"/>
      <c r="E100" s="165"/>
      <c r="F100" s="165"/>
      <c r="G100" s="165"/>
      <c r="H100" s="167" t="str">
        <f t="shared" ref="H100:I100" si="24">H50</f>
        <v>kWh/år/stk</v>
      </c>
      <c r="I100" s="10">
        <f t="shared" si="24"/>
        <v>0</v>
      </c>
      <c r="J100" s="10">
        <f t="shared" ref="J100:M100" si="25">J50</f>
        <v>0</v>
      </c>
      <c r="K100" s="10">
        <f t="shared" si="25"/>
        <v>0</v>
      </c>
      <c r="L100" s="10">
        <f t="shared" si="25"/>
        <v>0</v>
      </c>
      <c r="M100" s="10">
        <f t="shared" si="25"/>
        <v>0</v>
      </c>
    </row>
    <row r="101" spans="2:13" ht="13.2" x14ac:dyDescent="0.25">
      <c r="B101" s="8"/>
      <c r="C101" s="165" t="s">
        <v>140</v>
      </c>
      <c r="D101" s="165"/>
      <c r="E101" s="165"/>
      <c r="F101" s="165"/>
      <c r="G101" s="165"/>
      <c r="H101" s="167" t="str">
        <f>H50</f>
        <v>kWh/år/stk</v>
      </c>
      <c r="I101" s="10">
        <f>I99-I100</f>
        <v>0</v>
      </c>
      <c r="J101" s="10">
        <f t="shared" ref="J101:M101" si="26">J99-J100</f>
        <v>0</v>
      </c>
      <c r="K101" s="10">
        <f t="shared" si="26"/>
        <v>0</v>
      </c>
      <c r="L101" s="10">
        <f t="shared" si="26"/>
        <v>0</v>
      </c>
      <c r="M101" s="10">
        <f t="shared" si="26"/>
        <v>0</v>
      </c>
    </row>
    <row r="102" spans="2:13" ht="13.2" x14ac:dyDescent="0.25">
      <c r="B102" s="8"/>
      <c r="C102" s="178" t="s">
        <v>122</v>
      </c>
      <c r="D102" s="178"/>
      <c r="E102" s="178"/>
      <c r="F102" s="178"/>
      <c r="G102" s="178"/>
      <c r="H102" s="28" t="s">
        <v>6</v>
      </c>
      <c r="I102" s="158">
        <f>$H$19</f>
        <v>0</v>
      </c>
      <c r="J102" s="158">
        <f t="shared" ref="J102:M102" si="27">$H$19</f>
        <v>0</v>
      </c>
      <c r="K102" s="158">
        <f t="shared" si="27"/>
        <v>0</v>
      </c>
      <c r="L102" s="158">
        <f t="shared" si="27"/>
        <v>0</v>
      </c>
      <c r="M102" s="158">
        <f t="shared" si="27"/>
        <v>0</v>
      </c>
    </row>
    <row r="103" spans="2:13" ht="13.2" x14ac:dyDescent="0.25">
      <c r="B103" s="8"/>
      <c r="C103" s="50" t="s">
        <v>142</v>
      </c>
      <c r="D103" s="165"/>
      <c r="E103" s="165"/>
      <c r="F103" s="165"/>
      <c r="G103" s="165"/>
      <c r="H103" s="170" t="s">
        <v>101</v>
      </c>
      <c r="I103" s="197">
        <f>I101*I102</f>
        <v>0</v>
      </c>
      <c r="J103" s="197">
        <f t="shared" ref="J103:M103" si="28">J101*J102</f>
        <v>0</v>
      </c>
      <c r="K103" s="197">
        <f t="shared" si="28"/>
        <v>0</v>
      </c>
      <c r="L103" s="197">
        <f t="shared" si="28"/>
        <v>0</v>
      </c>
      <c r="M103" s="197">
        <f t="shared" si="28"/>
        <v>0</v>
      </c>
    </row>
    <row r="104" spans="2:13" ht="13.2" x14ac:dyDescent="0.25">
      <c r="B104" s="8"/>
      <c r="C104" s="165"/>
      <c r="D104" s="165"/>
      <c r="E104" s="165"/>
      <c r="F104" s="165"/>
      <c r="G104" s="165"/>
      <c r="H104" s="167"/>
      <c r="I104" s="168"/>
      <c r="J104" s="168"/>
      <c r="K104" s="168"/>
      <c r="L104" s="168"/>
      <c r="M104" s="168"/>
    </row>
    <row r="105" spans="2:13" ht="13.2" x14ac:dyDescent="0.25">
      <c r="B105" s="8"/>
      <c r="C105" s="178"/>
      <c r="D105" s="178"/>
      <c r="E105" s="178"/>
      <c r="F105" s="178"/>
      <c r="G105" s="178"/>
      <c r="H105" s="28"/>
      <c r="I105" s="158"/>
      <c r="J105" s="158"/>
      <c r="K105" s="158"/>
      <c r="L105" s="158"/>
      <c r="M105" s="158"/>
    </row>
    <row r="106" spans="2:13" s="137" customFormat="1" ht="13.2" x14ac:dyDescent="0.25">
      <c r="B106" s="138"/>
      <c r="C106" s="295" t="s">
        <v>119</v>
      </c>
      <c r="D106" s="295"/>
      <c r="E106" s="295"/>
      <c r="F106" s="295"/>
      <c r="G106" s="295"/>
      <c r="H106" s="1" t="s">
        <v>101</v>
      </c>
      <c r="I106" s="16">
        <f>I95+I98+I103</f>
        <v>0</v>
      </c>
      <c r="J106" s="16">
        <f t="shared" ref="J106:M106" si="29">J95+J98+J103</f>
        <v>0</v>
      </c>
      <c r="K106" s="16">
        <f t="shared" si="29"/>
        <v>0</v>
      </c>
      <c r="L106" s="16">
        <f t="shared" si="29"/>
        <v>0</v>
      </c>
      <c r="M106" s="16">
        <f t="shared" si="29"/>
        <v>0</v>
      </c>
    </row>
    <row r="107" spans="2:13" ht="13.2" x14ac:dyDescent="0.25">
      <c r="B107" s="8"/>
      <c r="C107" s="141" t="s">
        <v>73</v>
      </c>
      <c r="D107" s="141"/>
      <c r="E107" s="141"/>
      <c r="F107" s="141"/>
      <c r="G107" s="141"/>
      <c r="H107" s="142"/>
      <c r="I107" s="145">
        <f>IF($H$17=$H$21,$H$16,(1/($H$17-$H$21))*(1-((1+$H$21)/(1+$H$17))^$H$16))</f>
        <v>0</v>
      </c>
      <c r="J107" s="145">
        <f t="shared" ref="J107:M107" si="30">IF($H$17=$H$21,$H$16,(1/($H$17-$H$21))*(1-((1+$H$21)/(1+$H$17))^$H$16))</f>
        <v>0</v>
      </c>
      <c r="K107" s="145">
        <f t="shared" si="30"/>
        <v>0</v>
      </c>
      <c r="L107" s="145">
        <f t="shared" si="30"/>
        <v>0</v>
      </c>
      <c r="M107" s="145">
        <f t="shared" si="30"/>
        <v>0</v>
      </c>
    </row>
    <row r="108" spans="2:13" s="161" customFormat="1" ht="13.2" x14ac:dyDescent="0.25">
      <c r="B108" s="6"/>
      <c r="C108" s="325" t="s">
        <v>123</v>
      </c>
      <c r="D108" s="325"/>
      <c r="E108" s="325"/>
      <c r="F108" s="325"/>
      <c r="G108" s="325"/>
      <c r="H108" s="159" t="s">
        <v>5</v>
      </c>
      <c r="I108" s="160">
        <f>I106*I107*$H$15</f>
        <v>0</v>
      </c>
      <c r="J108" s="160">
        <f t="shared" ref="J108:M108" si="31">J106*J107*$H$15</f>
        <v>0</v>
      </c>
      <c r="K108" s="160">
        <f t="shared" si="31"/>
        <v>0</v>
      </c>
      <c r="L108" s="160">
        <f t="shared" si="31"/>
        <v>0</v>
      </c>
      <c r="M108" s="160">
        <f t="shared" si="31"/>
        <v>0</v>
      </c>
    </row>
    <row r="109" spans="2:13" ht="13.2" x14ac:dyDescent="0.25">
      <c r="B109" s="8"/>
      <c r="C109" s="50"/>
      <c r="D109" s="50"/>
      <c r="E109" s="50"/>
      <c r="F109" s="50"/>
      <c r="G109" s="50"/>
      <c r="H109" s="6"/>
      <c r="I109" s="13"/>
      <c r="J109" s="13"/>
      <c r="K109" s="13"/>
      <c r="L109" s="13"/>
      <c r="M109" s="13"/>
    </row>
    <row r="110" spans="2:13" ht="13.2" x14ac:dyDescent="0.25">
      <c r="B110" s="8"/>
      <c r="C110" s="323" t="s">
        <v>1</v>
      </c>
      <c r="D110" s="323"/>
      <c r="E110" s="323"/>
      <c r="F110" s="323"/>
      <c r="G110" s="323"/>
      <c r="H110" s="1"/>
      <c r="I110" s="16"/>
      <c r="J110" s="16"/>
      <c r="K110" s="16"/>
      <c r="L110" s="16"/>
      <c r="M110" s="16"/>
    </row>
    <row r="111" spans="2:13" ht="13.2" x14ac:dyDescent="0.25">
      <c r="B111" s="8"/>
      <c r="C111" s="162" t="s">
        <v>46</v>
      </c>
      <c r="D111" s="162"/>
      <c r="E111" s="162"/>
      <c r="F111" s="162"/>
      <c r="G111" s="162"/>
      <c r="H111" s="162" t="str">
        <f t="shared" ref="H111:I113" si="32">H40</f>
        <v>kr/år/stk</v>
      </c>
      <c r="I111" s="163">
        <f t="shared" si="32"/>
        <v>0</v>
      </c>
      <c r="J111" s="163">
        <f t="shared" ref="J111:M111" si="33">J40</f>
        <v>0</v>
      </c>
      <c r="K111" s="163">
        <f t="shared" si="33"/>
        <v>0</v>
      </c>
      <c r="L111" s="163">
        <f t="shared" si="33"/>
        <v>0</v>
      </c>
      <c r="M111" s="163">
        <f t="shared" si="33"/>
        <v>0</v>
      </c>
    </row>
    <row r="112" spans="2:13" ht="13.2" x14ac:dyDescent="0.25">
      <c r="B112" s="8"/>
      <c r="C112" s="48" t="str">
        <f>C41</f>
        <v xml:space="preserve">Kostnader för service och underhåll </v>
      </c>
      <c r="D112" s="48"/>
      <c r="E112" s="48"/>
      <c r="F112" s="48"/>
      <c r="G112" s="48"/>
      <c r="H112" s="2" t="str">
        <f t="shared" si="32"/>
        <v>kr/år/stk</v>
      </c>
      <c r="I112" s="23">
        <f t="shared" si="32"/>
        <v>0</v>
      </c>
      <c r="J112" s="23">
        <f t="shared" ref="J112:M112" si="34">J41</f>
        <v>0</v>
      </c>
      <c r="K112" s="23">
        <f t="shared" si="34"/>
        <v>0</v>
      </c>
      <c r="L112" s="23">
        <f t="shared" si="34"/>
        <v>0</v>
      </c>
      <c r="M112" s="23">
        <f t="shared" si="34"/>
        <v>0</v>
      </c>
    </row>
    <row r="113" spans="2:13" ht="13.2" x14ac:dyDescent="0.25">
      <c r="B113" s="8"/>
      <c r="C113" s="51" t="str">
        <f>C42</f>
        <v>Arbetskostnader övrigt</v>
      </c>
      <c r="D113" s="51"/>
      <c r="E113" s="51"/>
      <c r="F113" s="51"/>
      <c r="G113" s="51"/>
      <c r="H113" s="7" t="str">
        <f t="shared" si="32"/>
        <v>kr/år/stk</v>
      </c>
      <c r="I113" s="26">
        <f t="shared" si="32"/>
        <v>0</v>
      </c>
      <c r="J113" s="26">
        <f t="shared" ref="J113:M113" si="35">J42</f>
        <v>0</v>
      </c>
      <c r="K113" s="26">
        <f t="shared" si="35"/>
        <v>0</v>
      </c>
      <c r="L113" s="26">
        <f t="shared" si="35"/>
        <v>0</v>
      </c>
      <c r="M113" s="26">
        <f t="shared" si="35"/>
        <v>0</v>
      </c>
    </row>
    <row r="114" spans="2:13" ht="13.2" x14ac:dyDescent="0.25">
      <c r="B114" s="8"/>
      <c r="C114" s="47" t="s">
        <v>103</v>
      </c>
      <c r="D114" s="47"/>
      <c r="E114" s="47"/>
      <c r="F114" s="47"/>
      <c r="G114" s="47"/>
      <c r="H114" s="1" t="s">
        <v>101</v>
      </c>
      <c r="I114" s="16">
        <f>SUM(I111,I112,I113)</f>
        <v>0</v>
      </c>
      <c r="J114" s="16">
        <f t="shared" ref="J114:M114" si="36">SUM(J111,J112,J113)</f>
        <v>0</v>
      </c>
      <c r="K114" s="16">
        <f t="shared" si="36"/>
        <v>0</v>
      </c>
      <c r="L114" s="16">
        <f t="shared" si="36"/>
        <v>0</v>
      </c>
      <c r="M114" s="16">
        <f t="shared" si="36"/>
        <v>0</v>
      </c>
    </row>
    <row r="115" spans="2:13" ht="12.75" customHeight="1" x14ac:dyDescent="0.25">
      <c r="B115" s="8"/>
      <c r="C115" s="141" t="s">
        <v>73</v>
      </c>
      <c r="D115" s="141"/>
      <c r="E115" s="141"/>
      <c r="F115" s="141"/>
      <c r="G115" s="141"/>
      <c r="H115" s="142"/>
      <c r="I115" s="145">
        <f>(1/$H$17)*(1-((1/(1+$H$17))^$H$16))</f>
        <v>0</v>
      </c>
      <c r="J115" s="145">
        <f t="shared" ref="J115:M115" si="37">(1/$H$17)*(1-((1/(1+$H$17))^$H$16))</f>
        <v>0</v>
      </c>
      <c r="K115" s="145">
        <f t="shared" si="37"/>
        <v>0</v>
      </c>
      <c r="L115" s="145">
        <f t="shared" si="37"/>
        <v>0</v>
      </c>
      <c r="M115" s="145">
        <f t="shared" si="37"/>
        <v>0</v>
      </c>
    </row>
    <row r="116" spans="2:13" ht="12.75" customHeight="1" x14ac:dyDescent="0.25">
      <c r="B116" s="8"/>
      <c r="C116" s="324" t="s">
        <v>93</v>
      </c>
      <c r="D116" s="324"/>
      <c r="E116" s="324"/>
      <c r="F116" s="324"/>
      <c r="G116" s="324"/>
      <c r="H116" s="143" t="s">
        <v>5</v>
      </c>
      <c r="I116" s="144">
        <f>I114*I115*$H$15</f>
        <v>0</v>
      </c>
      <c r="J116" s="144">
        <f t="shared" ref="J116:M116" si="38">J114*J115*$H$15</f>
        <v>0</v>
      </c>
      <c r="K116" s="144">
        <f t="shared" si="38"/>
        <v>0</v>
      </c>
      <c r="L116" s="144">
        <f t="shared" si="38"/>
        <v>0</v>
      </c>
      <c r="M116" s="144">
        <f t="shared" si="38"/>
        <v>0</v>
      </c>
    </row>
    <row r="117" spans="2:13" ht="13.2" x14ac:dyDescent="0.25">
      <c r="B117" s="8"/>
      <c r="C117" s="47"/>
      <c r="D117" s="47"/>
      <c r="E117" s="47"/>
      <c r="F117" s="47"/>
      <c r="G117" s="47"/>
      <c r="H117" s="1"/>
      <c r="I117" s="16"/>
      <c r="J117" s="16"/>
      <c r="K117" s="16"/>
      <c r="L117" s="16"/>
      <c r="M117" s="16"/>
    </row>
    <row r="118" spans="2:13" ht="13.35" customHeight="1" x14ac:dyDescent="0.25">
      <c r="B118" s="3"/>
      <c r="C118" s="322" t="s">
        <v>94</v>
      </c>
      <c r="D118" s="322"/>
      <c r="E118" s="322"/>
      <c r="F118" s="322"/>
      <c r="G118" s="322"/>
      <c r="H118" s="3" t="s">
        <v>5</v>
      </c>
      <c r="I118" s="14">
        <f>SUM(I108,I116)</f>
        <v>0</v>
      </c>
      <c r="J118" s="14">
        <f t="shared" ref="J118:M118" si="39">SUM(J108,J116)</f>
        <v>0</v>
      </c>
      <c r="K118" s="14">
        <f t="shared" si="39"/>
        <v>0</v>
      </c>
      <c r="L118" s="14">
        <f t="shared" si="39"/>
        <v>0</v>
      </c>
      <c r="M118" s="14">
        <f t="shared" si="39"/>
        <v>0</v>
      </c>
    </row>
    <row r="119" spans="2:13" ht="13.2" x14ac:dyDescent="0.25">
      <c r="B119" s="8"/>
      <c r="C119" s="47"/>
      <c r="D119" s="47"/>
      <c r="E119" s="47"/>
      <c r="F119" s="47"/>
      <c r="G119" s="47"/>
      <c r="H119" s="1"/>
      <c r="I119" s="16"/>
      <c r="J119" s="16"/>
      <c r="K119" s="16"/>
      <c r="L119" s="16"/>
      <c r="M119" s="16"/>
    </row>
    <row r="120" spans="2:13" ht="13.35" customHeight="1" x14ac:dyDescent="0.25">
      <c r="B120" s="3"/>
      <c r="C120" s="327" t="s">
        <v>48</v>
      </c>
      <c r="D120" s="327"/>
      <c r="E120" s="327"/>
      <c r="F120" s="327"/>
      <c r="G120" s="327"/>
      <c r="H120" s="3"/>
      <c r="I120" s="14"/>
      <c r="J120" s="14"/>
      <c r="K120" s="14"/>
      <c r="L120" s="14"/>
      <c r="M120" s="14"/>
    </row>
    <row r="121" spans="2:13" ht="13.2" x14ac:dyDescent="0.25">
      <c r="B121" s="8"/>
      <c r="C121" s="47"/>
      <c r="D121" s="47"/>
      <c r="E121" s="47"/>
      <c r="F121" s="47"/>
      <c r="G121" s="47"/>
      <c r="H121" s="1"/>
      <c r="I121" s="16"/>
      <c r="J121" s="16"/>
      <c r="K121" s="16"/>
      <c r="L121" s="16"/>
      <c r="M121" s="16"/>
    </row>
    <row r="122" spans="2:13" ht="13.2" x14ac:dyDescent="0.25">
      <c r="B122" s="8"/>
      <c r="C122" s="47" t="s">
        <v>137</v>
      </c>
      <c r="D122" s="47"/>
      <c r="E122" s="47"/>
      <c r="F122" s="47"/>
      <c r="G122" s="47"/>
      <c r="H122" s="2"/>
      <c r="I122" s="16"/>
      <c r="J122" s="16"/>
      <c r="K122" s="16"/>
      <c r="L122" s="16"/>
      <c r="M122" s="16"/>
    </row>
    <row r="123" spans="2:13" ht="13.2" x14ac:dyDescent="0.25">
      <c r="B123" s="8"/>
      <c r="C123" s="330" t="s">
        <v>217</v>
      </c>
      <c r="D123" s="330"/>
      <c r="E123" s="330"/>
      <c r="F123" s="330"/>
      <c r="G123" s="330"/>
      <c r="H123" s="2" t="s">
        <v>58</v>
      </c>
      <c r="I123" s="23">
        <f t="shared" ref="I123:I128" si="40">I44</f>
        <v>0</v>
      </c>
      <c r="J123" s="23">
        <f t="shared" ref="J123:M123" si="41">J44</f>
        <v>0</v>
      </c>
      <c r="K123" s="23">
        <f t="shared" si="41"/>
        <v>0</v>
      </c>
      <c r="L123" s="23">
        <f t="shared" si="41"/>
        <v>0</v>
      </c>
      <c r="M123" s="23">
        <f t="shared" si="41"/>
        <v>0</v>
      </c>
    </row>
    <row r="124" spans="2:13" ht="13.2" x14ac:dyDescent="0.25">
      <c r="B124" s="8"/>
      <c r="C124" s="330" t="s">
        <v>133</v>
      </c>
      <c r="D124" s="330"/>
      <c r="E124" s="330"/>
      <c r="F124" s="330"/>
      <c r="G124" s="330"/>
      <c r="H124" s="2" t="s">
        <v>58</v>
      </c>
      <c r="I124" s="23">
        <f t="shared" si="40"/>
        <v>0</v>
      </c>
      <c r="J124" s="23">
        <f t="shared" ref="J124:M124" si="42">J45</f>
        <v>0</v>
      </c>
      <c r="K124" s="23">
        <f t="shared" si="42"/>
        <v>0</v>
      </c>
      <c r="L124" s="23">
        <f t="shared" si="42"/>
        <v>0</v>
      </c>
      <c r="M124" s="23">
        <f t="shared" si="42"/>
        <v>0</v>
      </c>
    </row>
    <row r="125" spans="2:13" ht="13.2" x14ac:dyDescent="0.25">
      <c r="B125" s="8"/>
      <c r="C125" s="330" t="s">
        <v>131</v>
      </c>
      <c r="D125" s="330"/>
      <c r="E125" s="330"/>
      <c r="F125" s="330"/>
      <c r="G125" s="330"/>
      <c r="H125" s="2" t="s">
        <v>58</v>
      </c>
      <c r="I125" s="23">
        <f t="shared" si="40"/>
        <v>0</v>
      </c>
      <c r="J125" s="23">
        <f t="shared" ref="J125:M125" si="43">J46</f>
        <v>0</v>
      </c>
      <c r="K125" s="23">
        <f t="shared" si="43"/>
        <v>0</v>
      </c>
      <c r="L125" s="23">
        <f t="shared" si="43"/>
        <v>0</v>
      </c>
      <c r="M125" s="23">
        <f t="shared" si="43"/>
        <v>0</v>
      </c>
    </row>
    <row r="126" spans="2:13" ht="13.2" x14ac:dyDescent="0.25">
      <c r="B126" s="8"/>
      <c r="C126" s="180" t="s">
        <v>132</v>
      </c>
      <c r="D126" s="180"/>
      <c r="E126" s="180"/>
      <c r="F126" s="180"/>
      <c r="G126" s="180"/>
      <c r="H126" s="2" t="s">
        <v>58</v>
      </c>
      <c r="I126" s="23">
        <f t="shared" si="40"/>
        <v>0</v>
      </c>
      <c r="J126" s="23">
        <f t="shared" ref="J126:M126" si="44">J47</f>
        <v>0</v>
      </c>
      <c r="K126" s="23">
        <f t="shared" si="44"/>
        <v>0</v>
      </c>
      <c r="L126" s="23">
        <f t="shared" si="44"/>
        <v>0</v>
      </c>
      <c r="M126" s="23">
        <f t="shared" si="44"/>
        <v>0</v>
      </c>
    </row>
    <row r="127" spans="2:13" ht="13.2" x14ac:dyDescent="0.25">
      <c r="B127" s="8"/>
      <c r="C127" s="180" t="s">
        <v>134</v>
      </c>
      <c r="D127" s="180"/>
      <c r="E127" s="180"/>
      <c r="F127" s="180"/>
      <c r="G127" s="180"/>
      <c r="H127" s="2" t="s">
        <v>58</v>
      </c>
      <c r="I127" s="23">
        <f t="shared" si="40"/>
        <v>0</v>
      </c>
      <c r="J127" s="23">
        <f t="shared" ref="J127:M127" si="45">J48</f>
        <v>0</v>
      </c>
      <c r="K127" s="23">
        <f t="shared" si="45"/>
        <v>0</v>
      </c>
      <c r="L127" s="23">
        <f t="shared" si="45"/>
        <v>0</v>
      </c>
      <c r="M127" s="23">
        <f t="shared" si="45"/>
        <v>0</v>
      </c>
    </row>
    <row r="128" spans="2:13" ht="13.2" x14ac:dyDescent="0.25">
      <c r="B128" s="8"/>
      <c r="C128" s="181" t="s">
        <v>129</v>
      </c>
      <c r="D128" s="181"/>
      <c r="E128" s="181"/>
      <c r="F128" s="181"/>
      <c r="G128" s="181"/>
      <c r="H128" s="7" t="s">
        <v>58</v>
      </c>
      <c r="I128" s="26">
        <f t="shared" si="40"/>
        <v>0</v>
      </c>
      <c r="J128" s="26">
        <f t="shared" ref="J128:M128" si="46">J49</f>
        <v>0</v>
      </c>
      <c r="K128" s="26">
        <f t="shared" si="46"/>
        <v>0</v>
      </c>
      <c r="L128" s="26">
        <f t="shared" si="46"/>
        <v>0</v>
      </c>
      <c r="M128" s="26">
        <f t="shared" si="46"/>
        <v>0</v>
      </c>
    </row>
    <row r="129" spans="2:13" ht="13.2" x14ac:dyDescent="0.25">
      <c r="B129" s="8"/>
      <c r="C129" s="134" t="s">
        <v>138</v>
      </c>
      <c r="D129" s="180"/>
      <c r="E129" s="180"/>
      <c r="F129" s="180"/>
      <c r="G129" s="180"/>
      <c r="H129" s="139" t="s">
        <v>58</v>
      </c>
      <c r="I129" s="16">
        <f>SUM(I123:I128)</f>
        <v>0</v>
      </c>
      <c r="J129" s="16">
        <f t="shared" ref="J129:M129" si="47">SUM(J123:J128)</f>
        <v>0</v>
      </c>
      <c r="K129" s="16">
        <f t="shared" si="47"/>
        <v>0</v>
      </c>
      <c r="L129" s="16">
        <f t="shared" si="47"/>
        <v>0</v>
      </c>
      <c r="M129" s="16">
        <f t="shared" si="47"/>
        <v>0</v>
      </c>
    </row>
    <row r="130" spans="2:13" ht="13.2" x14ac:dyDescent="0.25">
      <c r="B130" s="8"/>
      <c r="C130" s="134"/>
      <c r="D130" s="180"/>
      <c r="E130" s="180"/>
      <c r="F130" s="180"/>
      <c r="G130" s="180"/>
      <c r="H130" s="139"/>
      <c r="I130" s="16"/>
      <c r="J130" s="16"/>
      <c r="K130" s="16"/>
      <c r="L130" s="16"/>
      <c r="M130" s="16"/>
    </row>
    <row r="131" spans="2:13" s="135" customFormat="1" ht="13.2" x14ac:dyDescent="0.25">
      <c r="B131" s="136"/>
      <c r="C131" s="146" t="s">
        <v>62</v>
      </c>
      <c r="D131" s="146"/>
      <c r="E131" s="146"/>
      <c r="F131" s="146"/>
      <c r="G131" s="146"/>
      <c r="H131" s="147"/>
      <c r="I131" s="148"/>
      <c r="J131" s="148"/>
      <c r="K131" s="148"/>
      <c r="L131" s="148"/>
      <c r="M131" s="148"/>
    </row>
    <row r="132" spans="2:13" ht="13.35" customHeight="1" x14ac:dyDescent="0.25">
      <c r="B132" s="8"/>
      <c r="C132" s="48" t="s">
        <v>49</v>
      </c>
      <c r="D132" s="48"/>
      <c r="E132" s="48"/>
      <c r="F132" s="48"/>
      <c r="G132" s="48"/>
      <c r="H132" s="2" t="str">
        <f t="shared" ref="H132:I134" si="48">H52</f>
        <v>kr/år/stk</v>
      </c>
      <c r="I132" s="23">
        <f t="shared" si="48"/>
        <v>0</v>
      </c>
      <c r="J132" s="23">
        <f t="shared" ref="J132:M132" si="49">J52</f>
        <v>0</v>
      </c>
      <c r="K132" s="23">
        <f t="shared" si="49"/>
        <v>0</v>
      </c>
      <c r="L132" s="23">
        <f t="shared" si="49"/>
        <v>0</v>
      </c>
      <c r="M132" s="23">
        <f t="shared" si="49"/>
        <v>0</v>
      </c>
    </row>
    <row r="133" spans="2:13" ht="13.2" x14ac:dyDescent="0.25">
      <c r="B133" s="8"/>
      <c r="C133" s="48" t="s">
        <v>161</v>
      </c>
      <c r="D133" s="48"/>
      <c r="E133" s="48"/>
      <c r="F133" s="48"/>
      <c r="G133" s="48"/>
      <c r="H133" s="2" t="str">
        <f t="shared" si="48"/>
        <v>kr/år/stk</v>
      </c>
      <c r="I133" s="23">
        <f t="shared" si="48"/>
        <v>0</v>
      </c>
      <c r="J133" s="23">
        <f t="shared" ref="J133:M133" si="50">J53</f>
        <v>0</v>
      </c>
      <c r="K133" s="23">
        <f t="shared" si="50"/>
        <v>0</v>
      </c>
      <c r="L133" s="23">
        <f t="shared" si="50"/>
        <v>0</v>
      </c>
      <c r="M133" s="23">
        <f t="shared" si="50"/>
        <v>0</v>
      </c>
    </row>
    <row r="134" spans="2:13" ht="13.2" x14ac:dyDescent="0.25">
      <c r="B134" s="8"/>
      <c r="C134" s="51" t="s">
        <v>50</v>
      </c>
      <c r="D134" s="51"/>
      <c r="E134" s="51"/>
      <c r="F134" s="51"/>
      <c r="G134" s="51"/>
      <c r="H134" s="7" t="str">
        <f t="shared" si="48"/>
        <v>kr/år/stk</v>
      </c>
      <c r="I134" s="26">
        <f t="shared" si="48"/>
        <v>0</v>
      </c>
      <c r="J134" s="26">
        <f t="shared" ref="J134:M134" si="51">J54</f>
        <v>0</v>
      </c>
      <c r="K134" s="26">
        <f t="shared" si="51"/>
        <v>0</v>
      </c>
      <c r="L134" s="26">
        <f t="shared" si="51"/>
        <v>0</v>
      </c>
      <c r="M134" s="26">
        <f t="shared" si="51"/>
        <v>0</v>
      </c>
    </row>
    <row r="135" spans="2:13" ht="13.2" x14ac:dyDescent="0.25">
      <c r="B135" s="8"/>
      <c r="C135" s="47" t="s">
        <v>102</v>
      </c>
      <c r="D135" s="47"/>
      <c r="E135" s="47"/>
      <c r="F135" s="47"/>
      <c r="G135" s="47"/>
      <c r="H135" s="1" t="s">
        <v>101</v>
      </c>
      <c r="I135" s="16">
        <f>SUM(I132:I134)</f>
        <v>0</v>
      </c>
      <c r="J135" s="16">
        <f t="shared" ref="J135:M135" si="52">SUM(J132:J134)</f>
        <v>0</v>
      </c>
      <c r="K135" s="16">
        <f t="shared" si="52"/>
        <v>0</v>
      </c>
      <c r="L135" s="16">
        <f t="shared" si="52"/>
        <v>0</v>
      </c>
      <c r="M135" s="16">
        <f t="shared" si="52"/>
        <v>0</v>
      </c>
    </row>
    <row r="136" spans="2:13" ht="13.2" x14ac:dyDescent="0.25">
      <c r="B136" s="8"/>
      <c r="C136" s="157" t="s">
        <v>73</v>
      </c>
      <c r="D136" s="157"/>
      <c r="E136" s="157"/>
      <c r="F136" s="157"/>
      <c r="G136" s="157"/>
      <c r="H136" s="142"/>
      <c r="I136" s="145">
        <f>(1/$H$17)*(1-((1/(1+$H$17))^$H$16))</f>
        <v>0</v>
      </c>
      <c r="J136" s="145">
        <f t="shared" ref="J136:M136" si="53">(1/$H$17)*(1-((1/(1+$H$17))^$H$16))</f>
        <v>0</v>
      </c>
      <c r="K136" s="145">
        <f t="shared" si="53"/>
        <v>0</v>
      </c>
      <c r="L136" s="145">
        <f t="shared" si="53"/>
        <v>0</v>
      </c>
      <c r="M136" s="145">
        <f t="shared" si="53"/>
        <v>0</v>
      </c>
    </row>
    <row r="137" spans="2:13" s="135" customFormat="1" ht="13.2" x14ac:dyDescent="0.25">
      <c r="B137" s="136"/>
      <c r="C137" s="151" t="s">
        <v>95</v>
      </c>
      <c r="D137" s="151"/>
      <c r="E137" s="151"/>
      <c r="F137" s="151"/>
      <c r="G137" s="151"/>
      <c r="H137" s="152" t="s">
        <v>5</v>
      </c>
      <c r="I137" s="153">
        <f>(I129+I135)*I136*$H$15</f>
        <v>0</v>
      </c>
      <c r="J137" s="153">
        <f t="shared" ref="J137:M137" si="54">(J129+J135)*J136*$H$15</f>
        <v>0</v>
      </c>
      <c r="K137" s="153">
        <f t="shared" si="54"/>
        <v>0</v>
      </c>
      <c r="L137" s="153">
        <f t="shared" si="54"/>
        <v>0</v>
      </c>
      <c r="M137" s="153">
        <f t="shared" si="54"/>
        <v>0</v>
      </c>
    </row>
    <row r="138" spans="2:13" ht="13.2" x14ac:dyDescent="0.25">
      <c r="B138" s="8"/>
      <c r="C138" s="47"/>
      <c r="D138" s="47"/>
      <c r="E138" s="47"/>
      <c r="F138" s="47"/>
      <c r="G138" s="47"/>
      <c r="H138" s="1"/>
      <c r="I138" s="16"/>
      <c r="J138" s="16"/>
      <c r="K138" s="16"/>
      <c r="L138" s="16"/>
      <c r="M138" s="16"/>
    </row>
    <row r="139" spans="2:13" s="135" customFormat="1" ht="13.2" x14ac:dyDescent="0.25">
      <c r="B139" s="136"/>
      <c r="C139" s="146" t="s">
        <v>63</v>
      </c>
      <c r="D139" s="146"/>
      <c r="E139" s="146"/>
      <c r="F139" s="146"/>
      <c r="G139" s="146"/>
      <c r="H139" s="147"/>
      <c r="I139" s="148"/>
      <c r="J139" s="148"/>
      <c r="K139" s="148"/>
      <c r="L139" s="148"/>
      <c r="M139" s="148"/>
    </row>
    <row r="140" spans="2:13" ht="13.2" x14ac:dyDescent="0.25">
      <c r="B140" s="8"/>
      <c r="C140" s="345" t="s">
        <v>179</v>
      </c>
      <c r="D140" s="345"/>
      <c r="E140" s="345"/>
      <c r="F140" s="345"/>
      <c r="G140" s="345"/>
      <c r="H140" s="2" t="s">
        <v>58</v>
      </c>
      <c r="I140" s="23">
        <f>I55</f>
        <v>0</v>
      </c>
      <c r="J140" s="23">
        <f t="shared" ref="J140:M140" si="55">J55</f>
        <v>0</v>
      </c>
      <c r="K140" s="23">
        <f t="shared" si="55"/>
        <v>0</v>
      </c>
      <c r="L140" s="23">
        <f t="shared" si="55"/>
        <v>0</v>
      </c>
      <c r="M140" s="23">
        <f t="shared" si="55"/>
        <v>0</v>
      </c>
    </row>
    <row r="141" spans="2:13" ht="13.2" x14ac:dyDescent="0.25">
      <c r="B141" s="8"/>
      <c r="C141" s="48" t="s">
        <v>180</v>
      </c>
      <c r="D141" s="48"/>
      <c r="E141" s="48"/>
      <c r="F141" s="48"/>
      <c r="G141" s="48"/>
      <c r="H141" s="2" t="s">
        <v>58</v>
      </c>
      <c r="I141" s="23">
        <f>I58</f>
        <v>0</v>
      </c>
      <c r="J141" s="23">
        <f t="shared" ref="J141:M141" si="56">J58</f>
        <v>0</v>
      </c>
      <c r="K141" s="23">
        <f t="shared" si="56"/>
        <v>0</v>
      </c>
      <c r="L141" s="23">
        <f t="shared" si="56"/>
        <v>0</v>
      </c>
      <c r="M141" s="23">
        <f t="shared" si="56"/>
        <v>0</v>
      </c>
    </row>
    <row r="142" spans="2:13" ht="13.2" x14ac:dyDescent="0.25">
      <c r="B142" s="8"/>
      <c r="C142" s="331" t="s">
        <v>184</v>
      </c>
      <c r="D142" s="331"/>
      <c r="E142" s="331"/>
      <c r="F142" s="331"/>
      <c r="G142" s="331"/>
      <c r="H142" s="2" t="s">
        <v>58</v>
      </c>
      <c r="I142" s="26">
        <f>I56</f>
        <v>0</v>
      </c>
      <c r="J142" s="26">
        <f t="shared" ref="J142:M142" si="57">J56</f>
        <v>0</v>
      </c>
      <c r="K142" s="26">
        <f t="shared" si="57"/>
        <v>0</v>
      </c>
      <c r="L142" s="26">
        <f t="shared" si="57"/>
        <v>0</v>
      </c>
      <c r="M142" s="26">
        <f t="shared" si="57"/>
        <v>0</v>
      </c>
    </row>
    <row r="143" spans="2:13" ht="12.75" customHeight="1" x14ac:dyDescent="0.25">
      <c r="B143" s="8"/>
      <c r="C143" s="346" t="s">
        <v>96</v>
      </c>
      <c r="D143" s="346"/>
      <c r="E143" s="346"/>
      <c r="F143" s="346"/>
      <c r="G143" s="346"/>
      <c r="H143" s="139" t="s">
        <v>58</v>
      </c>
      <c r="I143" s="140">
        <f>SUM(I140:I142)</f>
        <v>0</v>
      </c>
      <c r="J143" s="140">
        <f t="shared" ref="J143:M143" si="58">SUM(J140:J142)</f>
        <v>0</v>
      </c>
      <c r="K143" s="140">
        <f t="shared" si="58"/>
        <v>0</v>
      </c>
      <c r="L143" s="140">
        <f t="shared" si="58"/>
        <v>0</v>
      </c>
      <c r="M143" s="140">
        <f t="shared" si="58"/>
        <v>0</v>
      </c>
    </row>
    <row r="144" spans="2:13" ht="12.75" customHeight="1" x14ac:dyDescent="0.25">
      <c r="B144" s="8"/>
      <c r="C144" s="329" t="s">
        <v>69</v>
      </c>
      <c r="D144" s="329"/>
      <c r="E144" s="329"/>
      <c r="F144" s="329"/>
      <c r="G144" s="329"/>
      <c r="H144" s="149" t="s">
        <v>5</v>
      </c>
      <c r="I144" s="150">
        <f>I143/(1+$H$17)^$H$16*$H$15</f>
        <v>0</v>
      </c>
      <c r="J144" s="150">
        <f t="shared" ref="J144:M144" si="59">J143/(1+$H$17)^$H$16*$H$15</f>
        <v>0</v>
      </c>
      <c r="K144" s="150">
        <f t="shared" si="59"/>
        <v>0</v>
      </c>
      <c r="L144" s="150">
        <f t="shared" si="59"/>
        <v>0</v>
      </c>
      <c r="M144" s="150">
        <f t="shared" si="59"/>
        <v>0</v>
      </c>
    </row>
    <row r="145" spans="2:13" ht="12.75" customHeight="1" x14ac:dyDescent="0.25">
      <c r="B145" s="8"/>
      <c r="C145" s="134"/>
      <c r="D145" s="134"/>
      <c r="E145" s="134"/>
      <c r="F145" s="134"/>
      <c r="G145" s="134"/>
      <c r="H145" s="32"/>
      <c r="I145" s="33"/>
      <c r="J145" s="33"/>
      <c r="K145" s="33"/>
      <c r="L145" s="33"/>
      <c r="M145" s="33"/>
    </row>
    <row r="146" spans="2:13" ht="13.35" customHeight="1" x14ac:dyDescent="0.25">
      <c r="B146" s="3"/>
      <c r="C146" s="321" t="s">
        <v>97</v>
      </c>
      <c r="D146" s="321"/>
      <c r="E146" s="321"/>
      <c r="F146" s="321"/>
      <c r="G146" s="321"/>
      <c r="H146" s="3"/>
      <c r="I146" s="14">
        <f>I137+I144</f>
        <v>0</v>
      </c>
      <c r="J146" s="14">
        <f t="shared" ref="J146:M146" si="60">J137+J144</f>
        <v>0</v>
      </c>
      <c r="K146" s="14">
        <f t="shared" si="60"/>
        <v>0</v>
      </c>
      <c r="L146" s="14">
        <f t="shared" si="60"/>
        <v>0</v>
      </c>
      <c r="M146" s="14">
        <f t="shared" si="60"/>
        <v>0</v>
      </c>
    </row>
    <row r="147" spans="2:13" ht="29.25" customHeight="1" x14ac:dyDescent="0.25">
      <c r="B147" s="214"/>
      <c r="C147" s="215" t="s">
        <v>98</v>
      </c>
      <c r="D147" s="215"/>
      <c r="E147" s="215"/>
      <c r="F147" s="215"/>
      <c r="G147" s="215"/>
      <c r="H147" s="215" t="s">
        <v>5</v>
      </c>
      <c r="I147" s="216" t="str">
        <f>IF(I86+I118+I146&gt;0,I86+I118+I146,"")</f>
        <v/>
      </c>
      <c r="J147" s="216" t="str">
        <f t="shared" ref="J147:M147" si="61">IF(J86+J118+J146&gt;0,J86+J118+J146,"")</f>
        <v/>
      </c>
      <c r="K147" s="216" t="str">
        <f t="shared" si="61"/>
        <v/>
      </c>
      <c r="L147" s="216" t="str">
        <f t="shared" si="61"/>
        <v/>
      </c>
      <c r="M147" s="216" t="str">
        <f t="shared" si="61"/>
        <v/>
      </c>
    </row>
    <row r="148" spans="2:13" x14ac:dyDescent="0.3">
      <c r="C148" s="77"/>
      <c r="D148" s="77"/>
      <c r="E148" s="78"/>
      <c r="F148" s="78"/>
      <c r="G148" s="78"/>
      <c r="H148" s="78"/>
      <c r="I148" s="77"/>
      <c r="J148" s="79"/>
      <c r="K148" s="80"/>
    </row>
    <row r="149" spans="2:13" x14ac:dyDescent="0.3">
      <c r="F149" s="82"/>
      <c r="G149" s="82"/>
      <c r="H149" s="82"/>
      <c r="I149" s="83"/>
      <c r="J149" s="79"/>
      <c r="K149" s="80"/>
    </row>
  </sheetData>
  <sheetProtection algorithmName="SHA-512" hashValue="fnA1uwxDJcasN0Lhztjx+z5VarnT8u3LCVatZP6DKKqxLOT/u3dPBXVMnuOAN7x9KYMFCkFGHuLNkn+z7FzCYw==" saltValue="Y3krU9oED8mWCo3Rh1a8OA==" spinCount="100000" sheet="1" objects="1" scenarios="1"/>
  <mergeCells count="70">
    <mergeCell ref="C16:G16"/>
    <mergeCell ref="C8:H8"/>
    <mergeCell ref="C9:H9"/>
    <mergeCell ref="C11:E11"/>
    <mergeCell ref="F11:I11"/>
    <mergeCell ref="C12:E12"/>
    <mergeCell ref="F12:I12"/>
    <mergeCell ref="C13:E13"/>
    <mergeCell ref="F13:I13"/>
    <mergeCell ref="C14:H14"/>
    <mergeCell ref="E36:G36"/>
    <mergeCell ref="C17:G17"/>
    <mergeCell ref="C21:G21"/>
    <mergeCell ref="C22:G22"/>
    <mergeCell ref="C23:G23"/>
    <mergeCell ref="C24:G24"/>
    <mergeCell ref="C27:H27"/>
    <mergeCell ref="C30:H30"/>
    <mergeCell ref="C32:G32"/>
    <mergeCell ref="C33:G33"/>
    <mergeCell ref="C34:G34"/>
    <mergeCell ref="C35:H35"/>
    <mergeCell ref="C52:G52"/>
    <mergeCell ref="E37:G37"/>
    <mergeCell ref="C38:D38"/>
    <mergeCell ref="C39:D39"/>
    <mergeCell ref="C40:G40"/>
    <mergeCell ref="C41:G41"/>
    <mergeCell ref="C42:G42"/>
    <mergeCell ref="C43:H43"/>
    <mergeCell ref="C44:G44"/>
    <mergeCell ref="C45:G45"/>
    <mergeCell ref="C46:G46"/>
    <mergeCell ref="C51:H51"/>
    <mergeCell ref="E38:F38"/>
    <mergeCell ref="E39:F39"/>
    <mergeCell ref="C77:G77"/>
    <mergeCell ref="C53:G53"/>
    <mergeCell ref="C54:G54"/>
    <mergeCell ref="C63:G63"/>
    <mergeCell ref="C64:G64"/>
    <mergeCell ref="C65:G65"/>
    <mergeCell ref="C68:G68"/>
    <mergeCell ref="C69:G69"/>
    <mergeCell ref="C71:G71"/>
    <mergeCell ref="C72:G72"/>
    <mergeCell ref="C74:G74"/>
    <mergeCell ref="C75:G75"/>
    <mergeCell ref="C67:D67"/>
    <mergeCell ref="C123:G123"/>
    <mergeCell ref="C80:G80"/>
    <mergeCell ref="C84:G84"/>
    <mergeCell ref="C85:G85"/>
    <mergeCell ref="C88:G88"/>
    <mergeCell ref="C90:G90"/>
    <mergeCell ref="C106:G106"/>
    <mergeCell ref="C108:G108"/>
    <mergeCell ref="C110:G110"/>
    <mergeCell ref="C116:G116"/>
    <mergeCell ref="C118:G118"/>
    <mergeCell ref="C120:G120"/>
    <mergeCell ref="C82:G82"/>
    <mergeCell ref="C86:G86"/>
    <mergeCell ref="C146:G146"/>
    <mergeCell ref="C124:G124"/>
    <mergeCell ref="C125:G125"/>
    <mergeCell ref="C140:G140"/>
    <mergeCell ref="C142:G142"/>
    <mergeCell ref="C143:G143"/>
    <mergeCell ref="C144:G144"/>
  </mergeCells>
  <pageMargins left="0.75" right="0.75" top="1" bottom="1" header="0.5" footer="0.5"/>
  <pageSetup paperSize="9" scale="35" orientation="portrait" horizontalDpi="1200" verticalDpi="1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tabColor rgb="FF6B2879"/>
  </sheetPr>
  <dimension ref="A1:D60"/>
  <sheetViews>
    <sheetView zoomScale="90" zoomScaleNormal="90" workbookViewId="0">
      <selection activeCell="D31" sqref="D31:D34"/>
    </sheetView>
  </sheetViews>
  <sheetFormatPr defaultColWidth="9.109375" defaultRowHeight="13.8" x14ac:dyDescent="0.3"/>
  <cols>
    <col min="1" max="1" width="8.44140625" style="96" customWidth="1"/>
    <col min="2" max="2" width="8.44140625" style="260" customWidth="1"/>
    <col min="3" max="3" width="33.5546875" style="104" customWidth="1"/>
    <col min="4" max="4" width="92.5546875" style="104" customWidth="1"/>
    <col min="5" max="15" width="31" style="96" customWidth="1"/>
    <col min="16" max="34" width="8.44140625" style="96" customWidth="1"/>
    <col min="35" max="16384" width="9.109375" style="96"/>
  </cols>
  <sheetData>
    <row r="1" spans="1:4" x14ac:dyDescent="0.3">
      <c r="A1" s="269" t="s">
        <v>286</v>
      </c>
      <c r="B1" s="96"/>
      <c r="C1" s="96"/>
      <c r="D1" s="96"/>
    </row>
    <row r="2" spans="1:4" ht="33.6" x14ac:dyDescent="0.65">
      <c r="B2" s="96"/>
      <c r="C2" s="96"/>
      <c r="D2" s="52" t="s">
        <v>224</v>
      </c>
    </row>
    <row r="3" spans="1:4" x14ac:dyDescent="0.3">
      <c r="B3" s="96"/>
      <c r="C3" s="96"/>
      <c r="D3" s="96" t="str">
        <f>'1. Introduktion'!G3</f>
        <v>Version 3.0</v>
      </c>
    </row>
    <row r="4" spans="1:4" x14ac:dyDescent="0.3">
      <c r="B4" s="96"/>
      <c r="C4" s="96"/>
      <c r="D4" s="96" t="str">
        <f>'1. Introduktion'!G4</f>
        <v>Datum: 2024-12-04</v>
      </c>
    </row>
    <row r="5" spans="1:4" x14ac:dyDescent="0.3">
      <c r="B5" s="96"/>
      <c r="C5" s="96"/>
      <c r="D5" s="96"/>
    </row>
    <row r="6" spans="1:4" s="249" customFormat="1" ht="33.9" customHeight="1" x14ac:dyDescent="0.45">
      <c r="B6" s="263" t="s">
        <v>265</v>
      </c>
      <c r="C6" s="264"/>
      <c r="D6" s="250" t="s">
        <v>74</v>
      </c>
    </row>
    <row r="7" spans="1:4" x14ac:dyDescent="0.3">
      <c r="B7" s="261"/>
      <c r="C7" s="262"/>
      <c r="D7" s="262"/>
    </row>
    <row r="8" spans="1:4" ht="15" customHeight="1" x14ac:dyDescent="0.3">
      <c r="B8" s="265" t="s">
        <v>32</v>
      </c>
      <c r="C8" s="265" t="s">
        <v>226</v>
      </c>
      <c r="D8" s="265" t="s">
        <v>43</v>
      </c>
    </row>
    <row r="9" spans="1:4" ht="14.1" customHeight="1" x14ac:dyDescent="0.3">
      <c r="B9" s="354" t="s">
        <v>81</v>
      </c>
      <c r="C9" s="354"/>
      <c r="D9" s="354"/>
    </row>
    <row r="10" spans="1:4" ht="14.1" customHeight="1" x14ac:dyDescent="0.3">
      <c r="B10" s="355"/>
      <c r="C10" s="355"/>
      <c r="D10" s="355"/>
    </row>
    <row r="11" spans="1:4" ht="15" customHeight="1" x14ac:dyDescent="0.3">
      <c r="B11" s="217" t="s">
        <v>22</v>
      </c>
      <c r="C11" s="217" t="s">
        <v>4</v>
      </c>
      <c r="D11" s="217" t="s">
        <v>225</v>
      </c>
    </row>
    <row r="12" spans="1:4" ht="15" customHeight="1" x14ac:dyDescent="0.3">
      <c r="B12" s="217" t="s">
        <v>23</v>
      </c>
      <c r="C12" s="217" t="s">
        <v>42</v>
      </c>
      <c r="D12" s="217" t="s">
        <v>162</v>
      </c>
    </row>
    <row r="13" spans="1:4" ht="168.6" customHeight="1" x14ac:dyDescent="0.3">
      <c r="B13" s="217" t="s">
        <v>24</v>
      </c>
      <c r="C13" s="217" t="s">
        <v>9</v>
      </c>
      <c r="D13" s="217" t="s">
        <v>307</v>
      </c>
    </row>
    <row r="14" spans="1:4" ht="30.6" customHeight="1" x14ac:dyDescent="0.3">
      <c r="B14" s="217" t="s">
        <v>25</v>
      </c>
      <c r="C14" s="217" t="s">
        <v>111</v>
      </c>
      <c r="D14" s="217" t="s">
        <v>309</v>
      </c>
    </row>
    <row r="15" spans="1:4" ht="30.9" customHeight="1" x14ac:dyDescent="0.3">
      <c r="B15" s="217" t="s">
        <v>26</v>
      </c>
      <c r="C15" s="217" t="s">
        <v>110</v>
      </c>
      <c r="D15" s="217" t="s">
        <v>310</v>
      </c>
    </row>
    <row r="16" spans="1:4" ht="15" customHeight="1" x14ac:dyDescent="0.3">
      <c r="B16" s="217" t="s">
        <v>41</v>
      </c>
      <c r="C16" s="217" t="s">
        <v>112</v>
      </c>
      <c r="D16" s="217" t="s">
        <v>308</v>
      </c>
    </row>
    <row r="17" spans="2:4" ht="15" customHeight="1" x14ac:dyDescent="0.3">
      <c r="B17" s="217" t="s">
        <v>68</v>
      </c>
      <c r="C17" s="217" t="s">
        <v>165</v>
      </c>
      <c r="D17" s="217" t="s">
        <v>320</v>
      </c>
    </row>
    <row r="18" spans="2:4" ht="47.25" customHeight="1" x14ac:dyDescent="0.3">
      <c r="B18" s="217" t="s">
        <v>163</v>
      </c>
      <c r="C18" s="217" t="s">
        <v>166</v>
      </c>
      <c r="D18" s="217" t="s">
        <v>227</v>
      </c>
    </row>
    <row r="19" spans="2:4" ht="45.75" customHeight="1" x14ac:dyDescent="0.3">
      <c r="B19" s="217" t="s">
        <v>164</v>
      </c>
      <c r="C19" s="217" t="s">
        <v>167</v>
      </c>
      <c r="D19" s="217" t="s">
        <v>228</v>
      </c>
    </row>
    <row r="20" spans="2:4" ht="14.1" customHeight="1" x14ac:dyDescent="0.3">
      <c r="B20" s="354" t="s">
        <v>233</v>
      </c>
      <c r="C20" s="354"/>
      <c r="D20" s="354"/>
    </row>
    <row r="21" spans="2:4" ht="14.1" customHeight="1" x14ac:dyDescent="0.3">
      <c r="B21" s="355"/>
      <c r="C21" s="355"/>
      <c r="D21" s="355"/>
    </row>
    <row r="22" spans="2:4" ht="15" customHeight="1" x14ac:dyDescent="0.3">
      <c r="B22" s="217"/>
      <c r="C22" s="217" t="s">
        <v>12</v>
      </c>
      <c r="D22" s="217" t="s">
        <v>229</v>
      </c>
    </row>
    <row r="23" spans="2:4" ht="15" customHeight="1" x14ac:dyDescent="0.3">
      <c r="B23" s="217"/>
      <c r="C23" s="217" t="s">
        <v>168</v>
      </c>
      <c r="D23" s="217" t="s">
        <v>234</v>
      </c>
    </row>
    <row r="24" spans="2:4" s="104" customFormat="1" ht="30" customHeight="1" x14ac:dyDescent="0.3">
      <c r="B24" s="217"/>
      <c r="C24" s="217" t="s">
        <v>272</v>
      </c>
      <c r="D24" s="217" t="s">
        <v>237</v>
      </c>
    </row>
    <row r="25" spans="2:4" ht="14.4" x14ac:dyDescent="0.3">
      <c r="B25" s="353" t="s">
        <v>3</v>
      </c>
      <c r="C25" s="353"/>
      <c r="D25" s="353"/>
    </row>
    <row r="26" spans="2:4" ht="15" customHeight="1" x14ac:dyDescent="0.3">
      <c r="B26" s="217" t="s">
        <v>33</v>
      </c>
      <c r="C26" s="217" t="s">
        <v>210</v>
      </c>
      <c r="D26" s="217" t="s">
        <v>235</v>
      </c>
    </row>
    <row r="27" spans="2:4" ht="15" customHeight="1" x14ac:dyDescent="0.3">
      <c r="B27" s="217" t="s">
        <v>33</v>
      </c>
      <c r="C27" s="217" t="s">
        <v>209</v>
      </c>
      <c r="D27" s="217" t="s">
        <v>182</v>
      </c>
    </row>
    <row r="28" spans="2:4" ht="30" customHeight="1" x14ac:dyDescent="0.3">
      <c r="B28" s="217" t="s">
        <v>34</v>
      </c>
      <c r="C28" s="217" t="s">
        <v>108</v>
      </c>
      <c r="D28" s="217" t="s">
        <v>236</v>
      </c>
    </row>
    <row r="29" spans="2:4" ht="30" customHeight="1" x14ac:dyDescent="0.3">
      <c r="B29" s="217" t="s">
        <v>31</v>
      </c>
      <c r="C29" s="217" t="s">
        <v>149</v>
      </c>
      <c r="D29" s="217" t="s">
        <v>202</v>
      </c>
    </row>
    <row r="30" spans="2:4" ht="14.4" x14ac:dyDescent="0.3">
      <c r="B30" s="353" t="s">
        <v>45</v>
      </c>
      <c r="C30" s="353"/>
      <c r="D30" s="353"/>
    </row>
    <row r="31" spans="2:4" ht="29.4" x14ac:dyDescent="0.3">
      <c r="B31" s="277" t="s">
        <v>35</v>
      </c>
      <c r="C31" s="217" t="s">
        <v>113</v>
      </c>
      <c r="D31" s="277" t="s">
        <v>321</v>
      </c>
    </row>
    <row r="32" spans="2:4" ht="29.4" x14ac:dyDescent="0.3">
      <c r="B32" s="277" t="s">
        <v>36</v>
      </c>
      <c r="C32" s="217" t="s">
        <v>115</v>
      </c>
      <c r="D32" s="277" t="s">
        <v>322</v>
      </c>
    </row>
    <row r="33" spans="2:4" ht="29.4" x14ac:dyDescent="0.3">
      <c r="B33" s="277" t="s">
        <v>37</v>
      </c>
      <c r="C33" s="217" t="s">
        <v>114</v>
      </c>
      <c r="D33" s="277" t="s">
        <v>323</v>
      </c>
    </row>
    <row r="34" spans="2:4" ht="48" customHeight="1" x14ac:dyDescent="0.3">
      <c r="B34" s="277" t="s">
        <v>38</v>
      </c>
      <c r="C34" s="217" t="s">
        <v>117</v>
      </c>
      <c r="D34" s="277" t="s">
        <v>324</v>
      </c>
    </row>
    <row r="35" spans="2:4" ht="30" customHeight="1" x14ac:dyDescent="0.3">
      <c r="B35" s="217" t="s">
        <v>145</v>
      </c>
      <c r="C35" s="217" t="s">
        <v>176</v>
      </c>
      <c r="D35" s="217" t="s">
        <v>238</v>
      </c>
    </row>
    <row r="36" spans="2:4" ht="15" customHeight="1" x14ac:dyDescent="0.3">
      <c r="B36" s="217" t="s">
        <v>146</v>
      </c>
      <c r="C36" s="217" t="s">
        <v>47</v>
      </c>
      <c r="D36" s="217" t="s">
        <v>75</v>
      </c>
    </row>
    <row r="37" spans="2:4" ht="15" customHeight="1" x14ac:dyDescent="0.3">
      <c r="B37" s="217" t="s">
        <v>147</v>
      </c>
      <c r="C37" s="217" t="s">
        <v>124</v>
      </c>
      <c r="D37" s="217" t="s">
        <v>169</v>
      </c>
    </row>
    <row r="38" spans="2:4" ht="14.4" x14ac:dyDescent="0.3">
      <c r="B38" s="353" t="s">
        <v>171</v>
      </c>
      <c r="C38" s="353"/>
      <c r="D38" s="353"/>
    </row>
    <row r="39" spans="2:4" ht="30" customHeight="1" x14ac:dyDescent="0.3">
      <c r="B39" s="217" t="s">
        <v>27</v>
      </c>
      <c r="C39" s="217" t="s">
        <v>239</v>
      </c>
      <c r="D39" s="217" t="s">
        <v>240</v>
      </c>
    </row>
    <row r="40" spans="2:4" ht="15" customHeight="1" x14ac:dyDescent="0.3">
      <c r="B40" s="217" t="s">
        <v>28</v>
      </c>
      <c r="C40" s="217" t="s">
        <v>133</v>
      </c>
      <c r="D40" s="217" t="s">
        <v>241</v>
      </c>
    </row>
    <row r="41" spans="2:4" ht="15" customHeight="1" x14ac:dyDescent="0.3">
      <c r="B41" s="217" t="s">
        <v>29</v>
      </c>
      <c r="C41" s="217" t="s">
        <v>131</v>
      </c>
      <c r="D41" s="217" t="s">
        <v>242</v>
      </c>
    </row>
    <row r="42" spans="2:4" ht="15" customHeight="1" x14ac:dyDescent="0.3">
      <c r="B42" s="217" t="s">
        <v>30</v>
      </c>
      <c r="C42" s="217" t="s">
        <v>132</v>
      </c>
      <c r="D42" s="217" t="s">
        <v>244</v>
      </c>
    </row>
    <row r="43" spans="2:4" ht="15" customHeight="1" x14ac:dyDescent="0.3">
      <c r="B43" s="217" t="s">
        <v>51</v>
      </c>
      <c r="C43" s="217" t="s">
        <v>134</v>
      </c>
      <c r="D43" s="217" t="s">
        <v>243</v>
      </c>
    </row>
    <row r="44" spans="2:4" ht="15" customHeight="1" x14ac:dyDescent="0.3">
      <c r="B44" s="217" t="s">
        <v>135</v>
      </c>
      <c r="C44" s="217" t="s">
        <v>129</v>
      </c>
      <c r="D44" s="217" t="s">
        <v>245</v>
      </c>
    </row>
    <row r="45" spans="2:4" ht="15" customHeight="1" x14ac:dyDescent="0.3">
      <c r="B45" s="217" t="s">
        <v>136</v>
      </c>
      <c r="C45" s="217" t="s">
        <v>130</v>
      </c>
      <c r="D45" s="217" t="s">
        <v>246</v>
      </c>
    </row>
    <row r="46" spans="2:4" ht="14.4" x14ac:dyDescent="0.3">
      <c r="B46" s="353" t="s">
        <v>48</v>
      </c>
      <c r="C46" s="353"/>
      <c r="D46" s="353"/>
    </row>
    <row r="47" spans="2:4" ht="15" customHeight="1" x14ac:dyDescent="0.3">
      <c r="B47" s="217" t="s">
        <v>53</v>
      </c>
      <c r="C47" s="217" t="s">
        <v>49</v>
      </c>
      <c r="D47" s="217" t="s">
        <v>170</v>
      </c>
    </row>
    <row r="48" spans="2:4" ht="15" customHeight="1" x14ac:dyDescent="0.3">
      <c r="B48" s="217" t="s">
        <v>54</v>
      </c>
      <c r="C48" s="217" t="s">
        <v>172</v>
      </c>
      <c r="D48" s="217" t="s">
        <v>247</v>
      </c>
    </row>
    <row r="49" spans="2:4" ht="15" customHeight="1" x14ac:dyDescent="0.3">
      <c r="B49" s="217" t="s">
        <v>55</v>
      </c>
      <c r="C49" s="217" t="s">
        <v>50</v>
      </c>
      <c r="D49" s="217" t="s">
        <v>173</v>
      </c>
    </row>
    <row r="50" spans="2:4" ht="30" customHeight="1" x14ac:dyDescent="0.3">
      <c r="B50" s="217" t="s">
        <v>127</v>
      </c>
      <c r="C50" s="217" t="s">
        <v>179</v>
      </c>
      <c r="D50" s="217" t="s">
        <v>248</v>
      </c>
    </row>
    <row r="51" spans="2:4" ht="15" customHeight="1" x14ac:dyDescent="0.3">
      <c r="B51" s="217" t="s">
        <v>128</v>
      </c>
      <c r="C51" s="217" t="s">
        <v>52</v>
      </c>
      <c r="D51" s="217" t="s">
        <v>249</v>
      </c>
    </row>
    <row r="52" spans="2:4" ht="14.4" x14ac:dyDescent="0.3">
      <c r="B52" s="353" t="s">
        <v>183</v>
      </c>
      <c r="C52" s="353"/>
      <c r="D52" s="353"/>
    </row>
    <row r="53" spans="2:4" ht="30" customHeight="1" x14ac:dyDescent="0.3">
      <c r="B53" s="217" t="s">
        <v>178</v>
      </c>
      <c r="C53" s="217" t="s">
        <v>180</v>
      </c>
      <c r="D53" s="217" t="s">
        <v>250</v>
      </c>
    </row>
    <row r="54" spans="2:4" ht="14.4" x14ac:dyDescent="0.3">
      <c r="B54" s="353" t="s">
        <v>200</v>
      </c>
      <c r="C54" s="353"/>
      <c r="D54" s="353"/>
    </row>
    <row r="55" spans="2:4" ht="15" customHeight="1" x14ac:dyDescent="0.3">
      <c r="B55" s="217" t="s">
        <v>194</v>
      </c>
      <c r="C55" s="217" t="s">
        <v>201</v>
      </c>
      <c r="D55" s="217" t="s">
        <v>251</v>
      </c>
    </row>
    <row r="56" spans="2:4" ht="30" customHeight="1" x14ac:dyDescent="0.3">
      <c r="B56" s="217" t="s">
        <v>195</v>
      </c>
      <c r="C56" s="217" t="s">
        <v>273</v>
      </c>
      <c r="D56" s="217" t="s">
        <v>274</v>
      </c>
    </row>
    <row r="57" spans="2:4" ht="15" customHeight="1" x14ac:dyDescent="0.3">
      <c r="B57" s="217" t="s">
        <v>196</v>
      </c>
      <c r="C57" s="217" t="s">
        <v>141</v>
      </c>
      <c r="D57" s="217" t="s">
        <v>174</v>
      </c>
    </row>
    <row r="58" spans="2:4" ht="15" customHeight="1" x14ac:dyDescent="0.3">
      <c r="B58" s="217" t="s">
        <v>197</v>
      </c>
      <c r="C58" s="217" t="s">
        <v>155</v>
      </c>
      <c r="D58" s="217" t="s">
        <v>287</v>
      </c>
    </row>
    <row r="59" spans="2:4" ht="15" customHeight="1" x14ac:dyDescent="0.3">
      <c r="B59" s="277" t="s">
        <v>198</v>
      </c>
      <c r="C59" s="217" t="s">
        <v>311</v>
      </c>
      <c r="D59" s="277" t="s">
        <v>312</v>
      </c>
    </row>
    <row r="60" spans="2:4" ht="15" customHeight="1" x14ac:dyDescent="0.3">
      <c r="B60" s="217" t="s">
        <v>199</v>
      </c>
      <c r="C60" s="217" t="s">
        <v>92</v>
      </c>
      <c r="D60" s="217" t="s">
        <v>175</v>
      </c>
    </row>
  </sheetData>
  <sheetProtection algorithmName="SHA-512" hashValue="/IoTj4C+9DKoGTptwrpHcExkPHx1mlpayiQ6Vgd2vtOhmd+k2QW14/sZ0GvP3o7GTzKxgYUYeaHuLLXT4GxNIA==" saltValue="KwkamXEFHVFJmHQ+uA0q0g==" spinCount="100000" sheet="1" objects="1" scenarios="1"/>
  <mergeCells count="8">
    <mergeCell ref="B54:D54"/>
    <mergeCell ref="B46:D46"/>
    <mergeCell ref="B52:D52"/>
    <mergeCell ref="B9:D10"/>
    <mergeCell ref="B20:D21"/>
    <mergeCell ref="B30:D30"/>
    <mergeCell ref="B25:D25"/>
    <mergeCell ref="B38:D3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tabColor rgb="FF008A2B"/>
  </sheetPr>
  <dimension ref="A1:T82"/>
  <sheetViews>
    <sheetView zoomScale="60" zoomScaleNormal="60" zoomScaleSheetLayoutView="85" workbookViewId="0">
      <selection activeCell="P16" sqref="P16"/>
    </sheetView>
  </sheetViews>
  <sheetFormatPr defaultColWidth="9.109375" defaultRowHeight="13.2" x14ac:dyDescent="0.25"/>
  <cols>
    <col min="1" max="3" width="8.44140625" style="86" customWidth="1"/>
    <col min="4" max="4" width="11.109375" style="86" customWidth="1"/>
    <col min="5" max="5" width="8.88671875" style="86" customWidth="1"/>
    <col min="6" max="9" width="8.44140625" style="86" customWidth="1"/>
    <col min="10" max="10" width="14.44140625" style="86" customWidth="1"/>
    <col min="11" max="22" width="8.44140625" style="86" customWidth="1"/>
    <col min="23" max="16384" width="9.109375" style="86"/>
  </cols>
  <sheetData>
    <row r="1" spans="1:20" s="96" customFormat="1" ht="13.8" x14ac:dyDescent="0.3">
      <c r="A1" s="269" t="s">
        <v>286</v>
      </c>
    </row>
    <row r="2" spans="1:20" s="96" customFormat="1" ht="33.6" x14ac:dyDescent="0.65">
      <c r="G2" s="52" t="s">
        <v>224</v>
      </c>
    </row>
    <row r="3" spans="1:20" s="96" customFormat="1" ht="13.8" x14ac:dyDescent="0.3">
      <c r="G3" s="96" t="str">
        <f>'1. Introduktion'!G3</f>
        <v>Version 3.0</v>
      </c>
    </row>
    <row r="4" spans="1:20" s="96" customFormat="1" ht="13.8" x14ac:dyDescent="0.3">
      <c r="G4" s="96" t="str">
        <f>'1. Introduktion'!G4</f>
        <v>Datum: 2024-12-04</v>
      </c>
    </row>
    <row r="5" spans="1:20" s="96" customFormat="1" ht="13.8" x14ac:dyDescent="0.3"/>
    <row r="6" spans="1:20" s="223" customFormat="1" ht="35.1" customHeight="1" x14ac:dyDescent="0.45">
      <c r="B6" s="224" t="s">
        <v>266</v>
      </c>
      <c r="C6" s="225"/>
      <c r="D6" s="225"/>
      <c r="E6" s="226"/>
    </row>
    <row r="7" spans="1:20" x14ac:dyDescent="0.25">
      <c r="B7" s="374"/>
      <c r="C7" s="375"/>
      <c r="D7" s="375"/>
      <c r="E7" s="375"/>
      <c r="F7" s="375"/>
      <c r="G7" s="375"/>
      <c r="H7" s="375"/>
      <c r="I7" s="375"/>
      <c r="J7" s="375"/>
      <c r="K7" s="375"/>
      <c r="L7" s="375"/>
      <c r="M7" s="375"/>
      <c r="N7" s="375"/>
      <c r="O7" s="375"/>
      <c r="P7" s="375"/>
      <c r="Q7" s="375"/>
      <c r="R7" s="375"/>
      <c r="S7" s="375"/>
      <c r="T7" s="376"/>
    </row>
    <row r="8" spans="1:20" x14ac:dyDescent="0.25">
      <c r="B8" s="377"/>
      <c r="C8" s="378"/>
      <c r="D8" s="378"/>
      <c r="E8" s="378"/>
      <c r="F8" s="378"/>
      <c r="G8" s="378"/>
      <c r="H8" s="378"/>
      <c r="I8" s="378"/>
      <c r="J8" s="378"/>
      <c r="K8" s="378"/>
      <c r="L8" s="378"/>
      <c r="M8" s="378"/>
      <c r="N8" s="378"/>
      <c r="O8" s="378"/>
      <c r="P8" s="378"/>
      <c r="Q8" s="378"/>
      <c r="R8" s="378"/>
      <c r="S8" s="378"/>
      <c r="T8" s="379"/>
    </row>
    <row r="9" spans="1:20" ht="21" x14ac:dyDescent="0.4">
      <c r="B9" s="380" t="s">
        <v>76</v>
      </c>
      <c r="C9" s="381"/>
      <c r="D9" s="381"/>
      <c r="E9" s="381"/>
      <c r="F9" s="381"/>
      <c r="G9" s="381"/>
      <c r="H9" s="381"/>
      <c r="I9" s="381"/>
      <c r="J9" s="381"/>
      <c r="K9" s="381"/>
      <c r="L9" s="381"/>
      <c r="M9" s="381"/>
      <c r="N9" s="381"/>
      <c r="O9" s="381"/>
      <c r="P9" s="381"/>
      <c r="Q9" s="381"/>
      <c r="R9" s="381" t="s">
        <v>90</v>
      </c>
      <c r="S9" s="378"/>
      <c r="T9" s="379"/>
    </row>
    <row r="10" spans="1:20" ht="13.8" x14ac:dyDescent="0.3">
      <c r="B10" s="382" t="s">
        <v>14</v>
      </c>
      <c r="C10" s="383"/>
      <c r="D10" s="358" t="str">
        <f>' 2. LCC Köp'!F11</f>
        <v>KÖP</v>
      </c>
      <c r="E10" s="358"/>
      <c r="F10" s="358"/>
      <c r="G10" s="358"/>
      <c r="H10" s="358"/>
      <c r="I10" s="358"/>
      <c r="J10" s="381"/>
      <c r="K10" s="381"/>
      <c r="L10" s="381"/>
      <c r="M10" s="381"/>
      <c r="N10" s="381"/>
      <c r="O10" s="381"/>
      <c r="P10" s="381"/>
      <c r="Q10" s="381"/>
      <c r="R10" s="381"/>
      <c r="S10" s="378"/>
      <c r="T10" s="379"/>
    </row>
    <row r="11" spans="1:20" ht="13.8" x14ac:dyDescent="0.3">
      <c r="B11" s="382" t="s">
        <v>18</v>
      </c>
      <c r="C11" s="383"/>
      <c r="D11" s="358"/>
      <c r="E11" s="358"/>
      <c r="F11" s="358"/>
      <c r="G11" s="358"/>
      <c r="H11" s="358"/>
      <c r="I11" s="358"/>
      <c r="J11" s="381"/>
      <c r="K11" s="381"/>
      <c r="L11" s="381"/>
      <c r="M11" s="381"/>
      <c r="N11" s="381"/>
      <c r="O11" s="381"/>
      <c r="P11" s="381"/>
      <c r="Q11" s="381"/>
      <c r="R11" s="381"/>
      <c r="S11" s="378"/>
      <c r="T11" s="379"/>
    </row>
    <row r="12" spans="1:20" ht="13.8" x14ac:dyDescent="0.3">
      <c r="B12" s="382" t="s">
        <v>19</v>
      </c>
      <c r="C12" s="383"/>
      <c r="D12" s="358" t="str">
        <f>' 2. LCC Köp'!F13</f>
        <v>NAMN</v>
      </c>
      <c r="E12" s="358"/>
      <c r="F12" s="358"/>
      <c r="G12" s="358"/>
      <c r="H12" s="358"/>
      <c r="I12" s="358"/>
      <c r="J12" s="381"/>
      <c r="K12" s="381"/>
      <c r="L12" s="381"/>
      <c r="M12" s="381"/>
      <c r="N12" s="381"/>
      <c r="O12" s="381"/>
      <c r="P12" s="381"/>
      <c r="Q12" s="381"/>
      <c r="R12" s="381"/>
      <c r="S12" s="378"/>
      <c r="T12" s="379"/>
    </row>
    <row r="13" spans="1:20" ht="14.25" customHeight="1" x14ac:dyDescent="0.4">
      <c r="B13" s="384"/>
      <c r="C13" s="381"/>
      <c r="D13" s="381"/>
      <c r="E13" s="381"/>
      <c r="F13" s="381"/>
      <c r="G13" s="381"/>
      <c r="H13" s="385"/>
      <c r="I13" s="385"/>
      <c r="J13" s="381"/>
      <c r="K13" s="381"/>
      <c r="L13" s="381"/>
      <c r="M13" s="381"/>
      <c r="N13" s="381"/>
      <c r="O13" s="381"/>
      <c r="P13" s="381"/>
      <c r="Q13" s="381"/>
      <c r="R13" s="381"/>
      <c r="S13" s="378"/>
      <c r="T13" s="379"/>
    </row>
    <row r="14" spans="1:20" ht="15.6" x14ac:dyDescent="0.3">
      <c r="B14" s="386" t="s">
        <v>15</v>
      </c>
      <c r="C14" s="387"/>
      <c r="D14" s="387"/>
      <c r="E14" s="388">
        <f>' 2. LCC Köp'!H16</f>
        <v>0</v>
      </c>
      <c r="F14" s="389" t="s">
        <v>0</v>
      </c>
      <c r="G14" s="381"/>
      <c r="H14" s="389" t="s">
        <v>9</v>
      </c>
      <c r="I14" s="390"/>
      <c r="J14" s="91">
        <f>' 2. LCC Köp'!H17</f>
        <v>0.05</v>
      </c>
      <c r="K14" s="381"/>
      <c r="L14" s="381"/>
      <c r="M14" s="381"/>
      <c r="N14" s="381"/>
      <c r="O14" s="381"/>
      <c r="P14" s="381"/>
      <c r="Q14" s="381"/>
      <c r="R14" s="381"/>
      <c r="S14" s="378"/>
      <c r="T14" s="379"/>
    </row>
    <row r="15" spans="1:20" ht="15.6" x14ac:dyDescent="0.3">
      <c r="B15" s="391"/>
      <c r="C15" s="392"/>
      <c r="D15" s="392"/>
      <c r="E15" s="388"/>
      <c r="F15" s="389"/>
      <c r="G15" s="381"/>
      <c r="H15" s="389"/>
      <c r="I15" s="390"/>
      <c r="J15" s="91"/>
      <c r="K15" s="381"/>
      <c r="L15" s="381"/>
      <c r="M15" s="381"/>
      <c r="N15" s="381"/>
      <c r="O15" s="381"/>
      <c r="P15" s="381"/>
      <c r="Q15" s="381"/>
      <c r="R15" s="381"/>
      <c r="S15" s="378"/>
      <c r="T15" s="379"/>
    </row>
    <row r="16" spans="1:20" ht="21" x14ac:dyDescent="0.4">
      <c r="B16" s="380" t="s">
        <v>144</v>
      </c>
      <c r="C16" s="381"/>
      <c r="D16" s="381"/>
      <c r="E16" s="381"/>
      <c r="F16" s="385"/>
      <c r="G16" s="385"/>
      <c r="H16" s="385"/>
      <c r="I16" s="385"/>
      <c r="J16" s="381"/>
      <c r="K16" s="381"/>
      <c r="L16" s="381"/>
      <c r="M16" s="381"/>
      <c r="N16" s="381"/>
      <c r="O16" s="381"/>
      <c r="P16" s="381"/>
      <c r="Q16" s="381"/>
      <c r="R16" s="381"/>
      <c r="S16" s="378"/>
      <c r="T16" s="379"/>
    </row>
    <row r="17" spans="2:20" ht="14.4" x14ac:dyDescent="0.3">
      <c r="B17" s="393" t="s">
        <v>17</v>
      </c>
      <c r="C17" s="389"/>
      <c r="D17" s="389"/>
      <c r="E17" s="394"/>
      <c r="F17" s="395" t="str">
        <f>IF(ISNA(HLOOKUP(F18,' 2. LCC Köp'!$I$61:$XFD$143,2,FALSE)) = TRUE, "",HLOOKUP(F18,' 2. LCC Köp'!$I$61:$XFD$143,2,FALSE))</f>
        <v/>
      </c>
      <c r="G17" s="395"/>
      <c r="H17" s="395"/>
      <c r="I17" s="395" t="str">
        <f>IF(ISNA(HLOOKUP(I18,' 2. LCC Köp'!$I$61:$XFD$143,2,FALSE)) = TRUE, "",HLOOKUP(I18,' 2. LCC Köp'!$I$61:$XFD$143,2,FALSE))</f>
        <v/>
      </c>
      <c r="J17" s="395"/>
      <c r="K17" s="395"/>
      <c r="L17" s="395" t="str">
        <f>IF(ISNA(HLOOKUP(L18,' 2. LCC Köp'!$I$61:$XFD$143,2,FALSE)) = TRUE, "",HLOOKUP(L18,' 2. LCC Köp'!$I$61:$XFD$143,2,FALSE))</f>
        <v/>
      </c>
      <c r="M17" s="395"/>
      <c r="N17" s="395"/>
      <c r="O17" s="395" t="str">
        <f>IF(ISNA(HLOOKUP(O18,' 2. LCC Köp'!$I$61:$XFD$143,2,FALSE)) = TRUE, "",HLOOKUP(O18,' 2. LCC Köp'!$I$61:$XFD$143,2,FALSE))</f>
        <v/>
      </c>
      <c r="P17" s="395"/>
      <c r="Q17" s="395"/>
      <c r="R17" s="395" t="str">
        <f>IF(ISNA(HLOOKUP(R18,' 2. LCC Köp'!$I$61:$XFD$143,2,FALSE)) = TRUE, "",HLOOKUP(R18,' 2. LCC Köp'!$I$61:$XFD$143,2,FALSE))</f>
        <v/>
      </c>
      <c r="S17" s="395"/>
      <c r="T17" s="396"/>
    </row>
    <row r="18" spans="2:20" ht="14.25" customHeight="1" x14ac:dyDescent="0.3">
      <c r="B18" s="397" t="s">
        <v>255</v>
      </c>
      <c r="C18" s="93"/>
      <c r="D18" s="93"/>
      <c r="E18" s="94"/>
      <c r="F18" s="357">
        <v>1</v>
      </c>
      <c r="G18" s="357"/>
      <c r="H18" s="357"/>
      <c r="I18" s="357">
        <v>2</v>
      </c>
      <c r="J18" s="357"/>
      <c r="K18" s="357"/>
      <c r="L18" s="357">
        <v>3</v>
      </c>
      <c r="M18" s="357"/>
      <c r="N18" s="357"/>
      <c r="O18" s="357">
        <v>4</v>
      </c>
      <c r="P18" s="357"/>
      <c r="Q18" s="357"/>
      <c r="R18" s="357">
        <v>5</v>
      </c>
      <c r="S18" s="357"/>
      <c r="T18" s="398"/>
    </row>
    <row r="19" spans="2:20" ht="14.25" customHeight="1" x14ac:dyDescent="0.3">
      <c r="B19" s="399"/>
      <c r="C19" s="389"/>
      <c r="D19" s="389"/>
      <c r="E19" s="394"/>
      <c r="F19" s="400"/>
      <c r="G19" s="400"/>
      <c r="H19" s="400"/>
      <c r="I19" s="400"/>
      <c r="J19" s="400"/>
      <c r="K19" s="400"/>
      <c r="L19" s="400"/>
      <c r="M19" s="400"/>
      <c r="N19" s="400"/>
      <c r="O19" s="400"/>
      <c r="P19" s="400"/>
      <c r="Q19" s="400"/>
      <c r="R19" s="400"/>
      <c r="S19" s="400"/>
      <c r="T19" s="401"/>
    </row>
    <row r="20" spans="2:20" ht="14.25" customHeight="1" x14ac:dyDescent="0.3">
      <c r="B20" s="399" t="s">
        <v>10</v>
      </c>
      <c r="C20" s="389"/>
      <c r="D20" s="389"/>
      <c r="E20" s="394"/>
      <c r="F20" s="402" t="str">
        <f>IF(ISNA(HLOOKUP(F18,' 2. LCC Köp'!$I$61:$XFD$143,22,FALSE)) = TRUE, "",HLOOKUP(F18,' 2. LCC Köp'!$I$61:$XFD$143,22,FALSE))</f>
        <v/>
      </c>
      <c r="G20" s="402"/>
      <c r="H20" s="402"/>
      <c r="I20" s="402" t="str">
        <f>IF(ISNA(HLOOKUP(I18,' 2. LCC Köp'!$I$61:$XFD$143,22,FALSE)) = TRUE, "",HLOOKUP(I18,' 2. LCC Köp'!$I$61:$XFD$143,22,FALSE))</f>
        <v/>
      </c>
      <c r="J20" s="402"/>
      <c r="K20" s="402"/>
      <c r="L20" s="402" t="str">
        <f>IF(ISNA(HLOOKUP(L18,' 2. LCC Köp'!$I$61:$XFD$143,22,FALSE)) = TRUE, "",HLOOKUP(L18,' 2. LCC Köp'!$I$61:$XFD$143,22,FALSE))</f>
        <v/>
      </c>
      <c r="M20" s="402"/>
      <c r="N20" s="402"/>
      <c r="O20" s="402" t="str">
        <f>IF(ISNA(HLOOKUP(O18,' 2. LCC Köp'!$I$61:$XFD$143,22,FALSE)) = TRUE, "",HLOOKUP(O18,' 2. LCC Köp'!$I$61:$XFD$143,22,FALSE))</f>
        <v/>
      </c>
      <c r="P20" s="402"/>
      <c r="Q20" s="402"/>
      <c r="R20" s="402" t="str">
        <f>IF(ISNA(HLOOKUP(R18,' 2. LCC Köp'!$I$61:$XFD$143,22,FALSE)) = TRUE, "",HLOOKUP(R18,' 2. LCC Köp'!$I$61:$XFD$143,22,FALSE))</f>
        <v/>
      </c>
      <c r="S20" s="402"/>
      <c r="T20" s="403"/>
    </row>
    <row r="21" spans="2:20" ht="14.25" customHeight="1" x14ac:dyDescent="0.3">
      <c r="B21" s="399" t="s">
        <v>66</v>
      </c>
      <c r="C21" s="389"/>
      <c r="D21" s="389"/>
      <c r="E21" s="394"/>
      <c r="F21" s="402" t="str">
        <f>IF(ISNA(HLOOKUP(F18,' 2. LCC Köp'!$I$61:$XFD$143,44,FALSE)) = TRUE, "",HLOOKUP(F18,' 2. LCC Köp'!$I$61:$XFD$143,44,FALSE))</f>
        <v/>
      </c>
      <c r="G21" s="402"/>
      <c r="H21" s="402"/>
      <c r="I21" s="402" t="str">
        <f>IF(ISNA(HLOOKUP(I18,' 2. LCC Köp'!$I$61:$XFD$143,44,FALSE)) = TRUE, "",HLOOKUP(I18,' 2. LCC Köp'!$I$61:$XFD$143,44,FALSE))</f>
        <v/>
      </c>
      <c r="J21" s="402"/>
      <c r="K21" s="402"/>
      <c r="L21" s="402" t="str">
        <f>IF(ISNA(HLOOKUP(L18,' 2. LCC Köp'!$I$61:$XFD$143,44,FALSE)) = TRUE, "",HLOOKUP(L18,' 2. LCC Köp'!$I$61:$XFD$143,44,FALSE))</f>
        <v/>
      </c>
      <c r="M21" s="402"/>
      <c r="N21" s="402"/>
      <c r="O21" s="402" t="str">
        <f>IF(ISNA(HLOOKUP(O18,' 2. LCC Köp'!$I$61:$XFD$143,44,FALSE)) = TRUE, "",HLOOKUP(O18,' 2. LCC Köp'!$I$61:$XFD$143,44,FALSE))</f>
        <v/>
      </c>
      <c r="P21" s="402"/>
      <c r="Q21" s="402"/>
      <c r="R21" s="402" t="str">
        <f>IF(ISNA(HLOOKUP(R18,' 2. LCC Köp'!$I$61:$XFD$143,44,FALSE)) = TRUE, "",HLOOKUP(R18,' 2. LCC Köp'!$I$61:$XFD$143,44,FALSE))</f>
        <v/>
      </c>
      <c r="S21" s="402"/>
      <c r="T21" s="403"/>
    </row>
    <row r="22" spans="2:20" ht="14.25" customHeight="1" x14ac:dyDescent="0.3">
      <c r="B22" s="399" t="s">
        <v>1</v>
      </c>
      <c r="C22" s="389"/>
      <c r="D22" s="389"/>
      <c r="E22" s="394"/>
      <c r="F22" s="402" t="str">
        <f>IF(ISNA(HLOOKUP(F18,' 2. LCC Köp'!$I$61:$XFD$143,52,FALSE)) = TRUE, "",HLOOKUP(F18,' 2. LCC Köp'!$I$61:$XFD$143,52,FALSE))</f>
        <v/>
      </c>
      <c r="G22" s="402"/>
      <c r="H22" s="402"/>
      <c r="I22" s="402" t="str">
        <f>IF(ISNA(HLOOKUP(I18,' 2. LCC Köp'!$I$61:$XFD$143,52,FALSE)) = TRUE, "",HLOOKUP(I18,' 2. LCC Köp'!$I$61:$XFD$143,52,FALSE))</f>
        <v/>
      </c>
      <c r="J22" s="402"/>
      <c r="K22" s="402"/>
      <c r="L22" s="402" t="str">
        <f>IF(ISNA(HLOOKUP(L18,' 2. LCC Köp'!$I$61:$XFD$143,52,FALSE)) = TRUE, "",HLOOKUP(L18,' 2. LCC Köp'!$I$61:$XFD$143,52,FALSE))</f>
        <v/>
      </c>
      <c r="M22" s="402"/>
      <c r="N22" s="402"/>
      <c r="O22" s="402" t="str">
        <f>IF(ISNA(HLOOKUP(O18,' 2. LCC Köp'!$I$61:$XFD$143,52,FALSE)) = TRUE, "",HLOOKUP(O18,' 2. LCC Köp'!$I$61:$XFD$143,52,FALSE))</f>
        <v/>
      </c>
      <c r="P22" s="402"/>
      <c r="Q22" s="402"/>
      <c r="R22" s="402" t="str">
        <f>IF(ISNA(HLOOKUP(R18,' 2. LCC Köp'!$I$61:$XFD$143,52,FALSE)) = TRUE, "",HLOOKUP(R18,' 2. LCC Köp'!$I$61:$XFD$143,52,FALSE))</f>
        <v/>
      </c>
      <c r="S22" s="402"/>
      <c r="T22" s="403"/>
    </row>
    <row r="23" spans="2:20" ht="14.25" customHeight="1" x14ac:dyDescent="0.3">
      <c r="B23" s="397" t="s">
        <v>57</v>
      </c>
      <c r="C23" s="95"/>
      <c r="D23" s="95"/>
      <c r="E23" s="94"/>
      <c r="F23" s="356" t="str">
        <f>IF(ISNA(HLOOKUP(F18,' 2. LCC Köp'!$I$61:$XFD$143,82,FALSE)) = TRUE, "",HLOOKUP(F18,' 2. LCC Köp'!$I$61:$XFD$143,82,FALSE))</f>
        <v/>
      </c>
      <c r="G23" s="356"/>
      <c r="H23" s="356"/>
      <c r="I23" s="356" t="str">
        <f>IF(ISNA(HLOOKUP(I18,' 2. LCC Köp'!$I$61:$XFD$143,81,FALSE)) = TRUE, "",HLOOKUP(I18,' 2. LCC Köp'!$I$61:$XFD$143,81,FALSE))</f>
        <v/>
      </c>
      <c r="J23" s="356"/>
      <c r="K23" s="356"/>
      <c r="L23" s="356" t="str">
        <f>IF(ISNA(HLOOKUP(L18,' 2. LCC Köp'!$I$61:$XFD$143,81,FALSE)) = TRUE, "",HLOOKUP(L18,' 2. LCC Köp'!$I$61:$XFD$143,81,FALSE))</f>
        <v/>
      </c>
      <c r="M23" s="356"/>
      <c r="N23" s="356"/>
      <c r="O23" s="356" t="str">
        <f>IF(ISNA(HLOOKUP(O18,' 2. LCC Köp'!$I$61:$XFD$143,81,FALSE)) = TRUE, "",HLOOKUP(O18,' 2. LCC Köp'!$I$61:$XFD$143,81,FALSE))</f>
        <v/>
      </c>
      <c r="P23" s="356"/>
      <c r="Q23" s="356"/>
      <c r="R23" s="356" t="str">
        <f>IF(ISNA(HLOOKUP(R18,' 2. LCC Köp'!$I$61:$XFD$143,81,FALSE)) = TRUE, "",HLOOKUP(R18,' 2. LCC Köp'!$I$61:$XFD$143,81,FALSE))</f>
        <v/>
      </c>
      <c r="S23" s="356"/>
      <c r="T23" s="404"/>
    </row>
    <row r="24" spans="2:20" ht="14.4" x14ac:dyDescent="0.3">
      <c r="B24" s="393" t="s">
        <v>16</v>
      </c>
      <c r="C24" s="389"/>
      <c r="D24" s="389"/>
      <c r="E24" s="394"/>
      <c r="F24" s="402" t="str">
        <f>IF(ISNA(HLOOKUP(F18,' 2. LCC Köp'!$I$61:$XFD$143,3,FALSE)) = TRUE, "",HLOOKUP(F18,' 2. LCC Köp'!$I$61:$XFD$143,3,FALSE))</f>
        <v/>
      </c>
      <c r="G24" s="402"/>
      <c r="H24" s="402"/>
      <c r="I24" s="402" t="str">
        <f>IF(ISNA(HLOOKUP(I18,' 2. LCC Köp'!$I$61:$XFD$143,3,FALSE)) = TRUE, "",HLOOKUP(I18,' 2. LCC Köp'!$I$61:$XFD$143,3,FALSE))</f>
        <v/>
      </c>
      <c r="J24" s="402"/>
      <c r="K24" s="402"/>
      <c r="L24" s="402" t="str">
        <f>IF(ISNA(HLOOKUP(L18,' 2. LCC Köp'!$I$61:$XFD$143,3,FALSE)) = TRUE, "",HLOOKUP(L18,' 2. LCC Köp'!$I$61:$XFD$143,3,FALSE))</f>
        <v/>
      </c>
      <c r="M24" s="402"/>
      <c r="N24" s="402"/>
      <c r="O24" s="402" t="str">
        <f>IF(ISNA(HLOOKUP(O18,' 2. LCC Köp'!$I$61:$XFD$143,3,FALSE)) = TRUE, "",HLOOKUP(O18,' 2. LCC Köp'!$I$61:$XFD$143,3,FALSE))</f>
        <v/>
      </c>
      <c r="P24" s="402"/>
      <c r="Q24" s="402"/>
      <c r="R24" s="402" t="str">
        <f>IF(ISNA(HLOOKUP(R18,' 2. LCC Köp'!$I$61:$XFD$143,3,FALSE)) = TRUE, "",HLOOKUP(R18,' 2. LCC Köp'!$I$61:$XFD$143,3,FALSE))</f>
        <v/>
      </c>
      <c r="S24" s="402"/>
      <c r="T24" s="403"/>
    </row>
    <row r="25" spans="2:20" ht="14.4" x14ac:dyDescent="0.3">
      <c r="B25" s="393" t="s">
        <v>152</v>
      </c>
      <c r="C25" s="389"/>
      <c r="D25" s="389"/>
      <c r="E25" s="394"/>
      <c r="F25" s="402" t="str">
        <f>IF(ISNA(HLOOKUP(F$18,' 2. LCC Köp'!$I$61:$XFD$143,4,FALSE)) = TRUE, "",HLOOKUP(F$18,' 2. LCC Köp'!$I$61:$XFD$143,4,FALSE))</f>
        <v/>
      </c>
      <c r="G25" s="402"/>
      <c r="H25" s="402"/>
      <c r="I25" s="402" t="str">
        <f>IF(ISNA(HLOOKUP(I19,' 2. LCC Köp'!$I$61:$XFD$143,4,FALSE)) = TRUE, "",HLOOKUP(I19,' 2. LCC Köp'!$I$61:$XFD$143,4,FALSE))</f>
        <v/>
      </c>
      <c r="J25" s="402"/>
      <c r="K25" s="402"/>
      <c r="L25" s="402" t="str">
        <f>IF(ISNA(HLOOKUP(L19,' 2. LCC Köp'!$I$61:$XFD$143,4,FALSE)) = TRUE, "",HLOOKUP(L19,' 2. LCC Köp'!$I$61:$XFD$143,4,FALSE))</f>
        <v/>
      </c>
      <c r="M25" s="402"/>
      <c r="N25" s="402"/>
      <c r="O25" s="402" t="str">
        <f>IF(ISNA(HLOOKUP(O19,' 2. LCC Köp'!$I$61:$XFD$143,4,FALSE)) = TRUE, "",HLOOKUP(O19,' 2. LCC Köp'!$I$61:$XFD$143,4,FALSE))</f>
        <v/>
      </c>
      <c r="P25" s="402"/>
      <c r="Q25" s="402"/>
      <c r="R25" s="402" t="str">
        <f>IF(ISNA(HLOOKUP(R19,' 2. LCC Köp'!$I$61:$XFD$143,4,FALSE)) = TRUE, "",HLOOKUP(R19,' 2. LCC Köp'!$I$61:$XFD$143,4,FALSE))</f>
        <v/>
      </c>
      <c r="S25" s="402"/>
      <c r="T25" s="403"/>
    </row>
    <row r="26" spans="2:20" ht="12.75" customHeight="1" x14ac:dyDescent="0.3">
      <c r="B26" s="384"/>
      <c r="C26" s="381"/>
      <c r="D26" s="381"/>
      <c r="E26" s="394"/>
      <c r="F26" s="405"/>
      <c r="G26" s="395"/>
      <c r="H26" s="395"/>
      <c r="I26" s="394"/>
      <c r="J26" s="381"/>
      <c r="K26" s="381"/>
      <c r="L26" s="381"/>
      <c r="M26" s="381"/>
      <c r="N26" s="381"/>
      <c r="O26" s="381"/>
      <c r="P26" s="381"/>
      <c r="Q26" s="381"/>
      <c r="R26" s="381"/>
      <c r="S26" s="381"/>
      <c r="T26" s="406"/>
    </row>
    <row r="27" spans="2:20" ht="14.4" x14ac:dyDescent="0.3">
      <c r="B27" s="393" t="s">
        <v>104</v>
      </c>
      <c r="C27" s="389"/>
      <c r="D27" s="389"/>
      <c r="E27" s="389"/>
      <c r="F27" s="395" t="str">
        <f>F17</f>
        <v/>
      </c>
      <c r="G27" s="395"/>
      <c r="H27" s="395"/>
      <c r="I27" s="395" t="str">
        <f>I17</f>
        <v/>
      </c>
      <c r="J27" s="395"/>
      <c r="K27" s="395"/>
      <c r="L27" s="395" t="str">
        <f>L17</f>
        <v/>
      </c>
      <c r="M27" s="395"/>
      <c r="N27" s="395"/>
      <c r="O27" s="395" t="str">
        <f>O17</f>
        <v/>
      </c>
      <c r="P27" s="395"/>
      <c r="Q27" s="395"/>
      <c r="R27" s="395" t="str">
        <f>R17</f>
        <v/>
      </c>
      <c r="S27" s="395"/>
      <c r="T27" s="396"/>
    </row>
    <row r="28" spans="2:20" ht="14.4" x14ac:dyDescent="0.3">
      <c r="B28" s="399" t="s">
        <v>99</v>
      </c>
      <c r="C28" s="389"/>
      <c r="D28" s="389"/>
      <c r="E28" s="407" t="s">
        <v>106</v>
      </c>
      <c r="F28" s="402" t="str">
        <f>IF(ISNA(HLOOKUP(F18,' 2. LCC Köp'!$I$61:$XFD$143,6,FALSE)) = TRUE, "",HLOOKUP(F18,' 2. LCC Köp'!$I$61:$XFD$143,6,FALSE))</f>
        <v/>
      </c>
      <c r="G28" s="402"/>
      <c r="H28" s="402"/>
      <c r="I28" s="402" t="str">
        <f>IF(ISNA(HLOOKUP(I18,' 2. LCC Köp'!$I$61:$XFD$143,6,FALSE)) = TRUE, "",HLOOKUP(I18,' 2. LCC Köp'!$I$61:$XFD$143,6,FALSE))</f>
        <v/>
      </c>
      <c r="J28" s="402"/>
      <c r="K28" s="402"/>
      <c r="L28" s="402" t="str">
        <f>IF(ISNA(HLOOKUP(L18,' 2. LCC Köp'!$I$61:$XFD$143,6,FALSE)) = TRUE, "",HLOOKUP(L18,' 2. LCC Köp'!$I$61:$XFD$143,6,FALSE))</f>
        <v/>
      </c>
      <c r="M28" s="402"/>
      <c r="N28" s="402"/>
      <c r="O28" s="402" t="str">
        <f>IF(ISNA(HLOOKUP(O18,' 2. LCC Köp'!$I$61:$XFD$143,6,FALSE)) = TRUE, "",HLOOKUP(O18,' 2. LCC Köp'!$I$61:$XFD$143,6,FALSE))</f>
        <v/>
      </c>
      <c r="P28" s="402"/>
      <c r="Q28" s="402"/>
      <c r="R28" s="402" t="str">
        <f>IF(ISNA(HLOOKUP(R18,' 2. LCC Köp'!$I$61:$XFD$143,6,FALSE)) = TRUE, "",HLOOKUP(R18,' 2. LCC Köp'!$I$61:$XFD$143,6,FALSE))</f>
        <v/>
      </c>
      <c r="S28" s="402"/>
      <c r="T28" s="403"/>
    </row>
    <row r="29" spans="2:20" ht="14.4" x14ac:dyDescent="0.3">
      <c r="B29" s="399" t="s">
        <v>256</v>
      </c>
      <c r="C29" s="389"/>
      <c r="D29" s="389"/>
      <c r="E29" s="408" t="s">
        <v>258</v>
      </c>
      <c r="F29" s="402" t="str">
        <f>IF(ISNA(HLOOKUP(F$18,' 2. LCC Köp'!$I$61:$XFD$143,7,FALSE)) = TRUE, "",HLOOKUP(F$18,' 2. LCC Köp'!$I$61:$XFD$143,7,FALSE))</f>
        <v/>
      </c>
      <c r="G29" s="402"/>
      <c r="H29" s="402"/>
      <c r="I29" s="402" t="str">
        <f>IF(ISNA(HLOOKUP(I$18,' 2. LCC Köp'!$I$61:$XFD$143,7,FALSE)) = TRUE, "",HLOOKUP(I$18,' 2. LCC Köp'!$I$61:$XFD$143,7,FALSE))</f>
        <v/>
      </c>
      <c r="J29" s="402"/>
      <c r="K29" s="402"/>
      <c r="L29" s="402" t="str">
        <f>IF(ISNA(HLOOKUP(L$18,' 2. LCC Köp'!$I$61:$XFD$143,7,FALSE)) = TRUE, "",HLOOKUP(L$18,' 2. LCC Köp'!$I$61:$XFD$143,7,FALSE))</f>
        <v/>
      </c>
      <c r="M29" s="402"/>
      <c r="N29" s="402"/>
      <c r="O29" s="402" t="str">
        <f>IF(ISNA(HLOOKUP(O$18,' 2. LCC Köp'!$I$61:$XFD$143,7,FALSE)) = TRUE, "",HLOOKUP(O$18,' 2. LCC Köp'!$I$61:$XFD$143,7,FALSE))</f>
        <v/>
      </c>
      <c r="P29" s="402"/>
      <c r="Q29" s="402"/>
      <c r="R29" s="402" t="str">
        <f>IF(ISNA(HLOOKUP(R$18,' 2. LCC Köp'!$I$61:$XFD$143,7,FALSE)) = TRUE, "",HLOOKUP(R$18,' 2. LCC Köp'!$I$61:$XFD$143,7,FALSE))</f>
        <v/>
      </c>
      <c r="S29" s="402"/>
      <c r="T29" s="403"/>
    </row>
    <row r="30" spans="2:20" ht="14.4" x14ac:dyDescent="0.3">
      <c r="B30" s="399" t="s">
        <v>39</v>
      </c>
      <c r="C30" s="389"/>
      <c r="D30" s="389"/>
      <c r="E30" s="407" t="s">
        <v>82</v>
      </c>
      <c r="F30" s="402" t="str">
        <f>IF(ISNA(HLOOKUP(F18,' 2. LCC Köp'!$I$61:$XFD$143,8,FALSE)) = TRUE, "",HLOOKUP(F18,' 2. LCC Köp'!$I$61:$XFD$143,8,FALSE))</f>
        <v/>
      </c>
      <c r="G30" s="402"/>
      <c r="H30" s="402"/>
      <c r="I30" s="402" t="str">
        <f>IF(ISNA(HLOOKUP(I18,' 2. LCC Köp'!$I$61:$XFD$143,8,FALSE)) = TRUE, "",HLOOKUP(I18,' 2. LCC Köp'!$I$61:$XFD$143,8,FALSE))</f>
        <v/>
      </c>
      <c r="J30" s="402"/>
      <c r="K30" s="402"/>
      <c r="L30" s="402" t="str">
        <f>IF(ISNA(HLOOKUP(L18,' 2. LCC Köp'!$I$61:$XFD$143,8,FALSE)) = TRUE, "",HLOOKUP(L18,' 2. LCC Köp'!$I$61:$XFD$143,8,FALSE))</f>
        <v/>
      </c>
      <c r="M30" s="402"/>
      <c r="N30" s="402"/>
      <c r="O30" s="402" t="str">
        <f>IF(ISNA(HLOOKUP(O18,' 2. LCC Köp'!$I$61:$XFD$143,8,FALSE)) = TRUE, "",HLOOKUP(O18,' 2. LCC Köp'!$I$61:$XFD$143,8,FALSE))</f>
        <v/>
      </c>
      <c r="P30" s="402"/>
      <c r="Q30" s="402"/>
      <c r="R30" s="402" t="str">
        <f>IF(ISNA(HLOOKUP(R18,' 2. LCC Köp'!$I$61:$XFD$143,8,FALSE)) = TRUE, "",HLOOKUP(R18,' 2. LCC Köp'!$I$61:$XFD$143,8,FALSE))</f>
        <v/>
      </c>
      <c r="S30" s="402"/>
      <c r="T30" s="403"/>
    </row>
    <row r="31" spans="2:20" x14ac:dyDescent="0.25">
      <c r="B31" s="377"/>
      <c r="C31" s="378"/>
      <c r="D31" s="378"/>
      <c r="E31" s="378"/>
      <c r="F31" s="378"/>
      <c r="G31" s="378"/>
      <c r="H31" s="378"/>
      <c r="I31" s="378"/>
      <c r="J31" s="378"/>
      <c r="K31" s="378"/>
      <c r="L31" s="378"/>
      <c r="M31" s="378"/>
      <c r="N31" s="378"/>
      <c r="O31" s="378"/>
      <c r="P31" s="378"/>
      <c r="Q31" s="378"/>
      <c r="R31" s="378"/>
      <c r="S31" s="378"/>
      <c r="T31" s="379"/>
    </row>
    <row r="32" spans="2:20" x14ac:dyDescent="0.25">
      <c r="B32" s="377"/>
      <c r="C32" s="378"/>
      <c r="D32" s="378"/>
      <c r="E32" s="378"/>
      <c r="F32" s="378"/>
      <c r="G32" s="378"/>
      <c r="H32" s="378"/>
      <c r="I32" s="378"/>
      <c r="J32" s="378"/>
      <c r="K32" s="378"/>
      <c r="L32" s="378"/>
      <c r="M32" s="378"/>
      <c r="N32" s="378"/>
      <c r="O32" s="378"/>
      <c r="P32" s="378"/>
      <c r="Q32" s="378"/>
      <c r="R32" s="378"/>
      <c r="S32" s="378"/>
      <c r="T32" s="379"/>
    </row>
    <row r="33" spans="2:20" x14ac:dyDescent="0.25">
      <c r="B33" s="377"/>
      <c r="C33" s="378"/>
      <c r="D33" s="378"/>
      <c r="E33" s="378"/>
      <c r="F33" s="378"/>
      <c r="G33" s="378"/>
      <c r="H33" s="378"/>
      <c r="I33" s="378"/>
      <c r="J33" s="378"/>
      <c r="K33" s="378"/>
      <c r="L33" s="378"/>
      <c r="M33" s="378"/>
      <c r="N33" s="378"/>
      <c r="O33" s="378"/>
      <c r="P33" s="378"/>
      <c r="Q33" s="378"/>
      <c r="R33" s="378"/>
      <c r="S33" s="378"/>
      <c r="T33" s="379"/>
    </row>
    <row r="34" spans="2:20" x14ac:dyDescent="0.25">
      <c r="B34" s="377"/>
      <c r="C34" s="378"/>
      <c r="D34" s="378"/>
      <c r="E34" s="378"/>
      <c r="F34" s="378"/>
      <c r="G34" s="378"/>
      <c r="H34" s="378"/>
      <c r="I34" s="378"/>
      <c r="J34" s="378"/>
      <c r="K34" s="378"/>
      <c r="L34" s="378"/>
      <c r="M34" s="378"/>
      <c r="N34" s="378"/>
      <c r="O34" s="378"/>
      <c r="P34" s="378"/>
      <c r="Q34" s="378"/>
      <c r="R34" s="378"/>
      <c r="S34" s="378"/>
      <c r="T34" s="379"/>
    </row>
    <row r="35" spans="2:20" x14ac:dyDescent="0.25">
      <c r="B35" s="377"/>
      <c r="C35" s="378"/>
      <c r="D35" s="378"/>
      <c r="E35" s="378"/>
      <c r="F35" s="378"/>
      <c r="G35" s="378"/>
      <c r="H35" s="378"/>
      <c r="I35" s="378"/>
      <c r="J35" s="378"/>
      <c r="K35" s="378"/>
      <c r="L35" s="378"/>
      <c r="M35" s="378"/>
      <c r="N35" s="378"/>
      <c r="O35" s="378"/>
      <c r="P35" s="378"/>
      <c r="Q35" s="378"/>
      <c r="R35" s="378"/>
      <c r="S35" s="378"/>
      <c r="T35" s="379"/>
    </row>
    <row r="36" spans="2:20" x14ac:dyDescent="0.25">
      <c r="B36" s="377"/>
      <c r="C36" s="378"/>
      <c r="D36" s="378"/>
      <c r="E36" s="378"/>
      <c r="F36" s="378"/>
      <c r="G36" s="378"/>
      <c r="H36" s="378"/>
      <c r="I36" s="378"/>
      <c r="J36" s="378"/>
      <c r="K36" s="378"/>
      <c r="L36" s="378"/>
      <c r="M36" s="378"/>
      <c r="N36" s="378"/>
      <c r="O36" s="378"/>
      <c r="P36" s="378"/>
      <c r="Q36" s="378"/>
      <c r="R36" s="378"/>
      <c r="S36" s="378"/>
      <c r="T36" s="379"/>
    </row>
    <row r="37" spans="2:20" x14ac:dyDescent="0.25">
      <c r="B37" s="377"/>
      <c r="C37" s="378"/>
      <c r="D37" s="378"/>
      <c r="E37" s="378"/>
      <c r="F37" s="378"/>
      <c r="G37" s="378"/>
      <c r="H37" s="378"/>
      <c r="I37" s="378"/>
      <c r="J37" s="378"/>
      <c r="K37" s="378"/>
      <c r="L37" s="378"/>
      <c r="M37" s="378"/>
      <c r="N37" s="378"/>
      <c r="O37" s="378"/>
      <c r="P37" s="378"/>
      <c r="Q37" s="378"/>
      <c r="R37" s="378"/>
      <c r="S37" s="378"/>
      <c r="T37" s="379"/>
    </row>
    <row r="38" spans="2:20" x14ac:dyDescent="0.25">
      <c r="B38" s="377"/>
      <c r="C38" s="378"/>
      <c r="D38" s="378"/>
      <c r="E38" s="378"/>
      <c r="F38" s="378"/>
      <c r="G38" s="378"/>
      <c r="H38" s="378"/>
      <c r="I38" s="378"/>
      <c r="J38" s="378"/>
      <c r="K38" s="378"/>
      <c r="L38" s="378"/>
      <c r="M38" s="378"/>
      <c r="N38" s="378"/>
      <c r="O38" s="378"/>
      <c r="P38" s="378"/>
      <c r="Q38" s="378"/>
      <c r="R38" s="378"/>
      <c r="S38" s="378"/>
      <c r="T38" s="379"/>
    </row>
    <row r="39" spans="2:20" x14ac:dyDescent="0.25">
      <c r="B39" s="377"/>
      <c r="C39" s="378"/>
      <c r="D39" s="378"/>
      <c r="E39" s="378"/>
      <c r="F39" s="378"/>
      <c r="G39" s="378"/>
      <c r="H39" s="378"/>
      <c r="I39" s="378"/>
      <c r="J39" s="378"/>
      <c r="K39" s="378"/>
      <c r="L39" s="378"/>
      <c r="M39" s="378"/>
      <c r="N39" s="378"/>
      <c r="O39" s="378"/>
      <c r="P39" s="378"/>
      <c r="Q39" s="378"/>
      <c r="R39" s="378"/>
      <c r="S39" s="378"/>
      <c r="T39" s="379"/>
    </row>
    <row r="40" spans="2:20" x14ac:dyDescent="0.25">
      <c r="B40" s="377"/>
      <c r="C40" s="378"/>
      <c r="D40" s="378"/>
      <c r="E40" s="378"/>
      <c r="F40" s="378"/>
      <c r="G40" s="378"/>
      <c r="H40" s="378"/>
      <c r="I40" s="378"/>
      <c r="J40" s="378"/>
      <c r="K40" s="378"/>
      <c r="L40" s="378"/>
      <c r="M40" s="378"/>
      <c r="N40" s="378"/>
      <c r="O40" s="378"/>
      <c r="P40" s="378"/>
      <c r="Q40" s="378"/>
      <c r="R40" s="378"/>
      <c r="S40" s="378"/>
      <c r="T40" s="379"/>
    </row>
    <row r="41" spans="2:20" x14ac:dyDescent="0.25">
      <c r="B41" s="377"/>
      <c r="C41" s="378"/>
      <c r="D41" s="378"/>
      <c r="E41" s="378"/>
      <c r="F41" s="378"/>
      <c r="G41" s="378"/>
      <c r="H41" s="378"/>
      <c r="I41" s="378"/>
      <c r="J41" s="378"/>
      <c r="K41" s="378"/>
      <c r="L41" s="378"/>
      <c r="M41" s="378"/>
      <c r="N41" s="378"/>
      <c r="O41" s="378"/>
      <c r="P41" s="378"/>
      <c r="Q41" s="378"/>
      <c r="R41" s="378"/>
      <c r="S41" s="378"/>
      <c r="T41" s="379"/>
    </row>
    <row r="42" spans="2:20" x14ac:dyDescent="0.25">
      <c r="B42" s="377"/>
      <c r="C42" s="378"/>
      <c r="D42" s="378"/>
      <c r="E42" s="378"/>
      <c r="F42" s="378"/>
      <c r="G42" s="378"/>
      <c r="H42" s="378"/>
      <c r="I42" s="378"/>
      <c r="J42" s="378"/>
      <c r="K42" s="378"/>
      <c r="L42" s="378"/>
      <c r="M42" s="378"/>
      <c r="N42" s="378"/>
      <c r="O42" s="378"/>
      <c r="P42" s="378"/>
      <c r="Q42" s="378"/>
      <c r="R42" s="378"/>
      <c r="S42" s="378"/>
      <c r="T42" s="379"/>
    </row>
    <row r="43" spans="2:20" x14ac:dyDescent="0.25">
      <c r="B43" s="377"/>
      <c r="C43" s="378"/>
      <c r="D43" s="378"/>
      <c r="E43" s="378"/>
      <c r="F43" s="378"/>
      <c r="G43" s="378"/>
      <c r="H43" s="378"/>
      <c r="I43" s="378"/>
      <c r="J43" s="378"/>
      <c r="K43" s="378"/>
      <c r="L43" s="378"/>
      <c r="M43" s="378"/>
      <c r="N43" s="378"/>
      <c r="O43" s="378"/>
      <c r="P43" s="378"/>
      <c r="Q43" s="378"/>
      <c r="R43" s="378"/>
      <c r="S43" s="378"/>
      <c r="T43" s="379"/>
    </row>
    <row r="44" spans="2:20" x14ac:dyDescent="0.25">
      <c r="B44" s="377"/>
      <c r="C44" s="378"/>
      <c r="D44" s="378"/>
      <c r="E44" s="378"/>
      <c r="F44" s="378"/>
      <c r="G44" s="378"/>
      <c r="H44" s="378"/>
      <c r="I44" s="378"/>
      <c r="J44" s="378"/>
      <c r="K44" s="378"/>
      <c r="L44" s="378"/>
      <c r="M44" s="378"/>
      <c r="N44" s="378"/>
      <c r="O44" s="378"/>
      <c r="P44" s="378"/>
      <c r="Q44" s="378"/>
      <c r="R44" s="378"/>
      <c r="S44" s="378"/>
      <c r="T44" s="379"/>
    </row>
    <row r="45" spans="2:20" x14ac:dyDescent="0.25">
      <c r="B45" s="377"/>
      <c r="C45" s="378"/>
      <c r="D45" s="378"/>
      <c r="E45" s="378"/>
      <c r="F45" s="378"/>
      <c r="G45" s="378"/>
      <c r="H45" s="378"/>
      <c r="I45" s="378"/>
      <c r="J45" s="378"/>
      <c r="K45" s="378"/>
      <c r="L45" s="378"/>
      <c r="M45" s="378"/>
      <c r="N45" s="378"/>
      <c r="O45" s="378"/>
      <c r="P45" s="378"/>
      <c r="Q45" s="378"/>
      <c r="R45" s="378"/>
      <c r="S45" s="378"/>
      <c r="T45" s="379"/>
    </row>
    <row r="46" spans="2:20" x14ac:dyDescent="0.25">
      <c r="B46" s="377"/>
      <c r="C46" s="378"/>
      <c r="D46" s="378"/>
      <c r="E46" s="378"/>
      <c r="F46" s="378"/>
      <c r="G46" s="378"/>
      <c r="H46" s="378"/>
      <c r="I46" s="378"/>
      <c r="J46" s="378"/>
      <c r="K46" s="378"/>
      <c r="L46" s="378"/>
      <c r="M46" s="378"/>
      <c r="N46" s="378"/>
      <c r="O46" s="378"/>
      <c r="P46" s="378"/>
      <c r="Q46" s="378"/>
      <c r="R46" s="378"/>
      <c r="S46" s="378"/>
      <c r="T46" s="379"/>
    </row>
    <row r="47" spans="2:20" x14ac:dyDescent="0.25">
      <c r="B47" s="377"/>
      <c r="C47" s="378"/>
      <c r="D47" s="378"/>
      <c r="E47" s="378"/>
      <c r="F47" s="378"/>
      <c r="G47" s="378"/>
      <c r="H47" s="378"/>
      <c r="I47" s="378"/>
      <c r="J47" s="378"/>
      <c r="K47" s="378"/>
      <c r="L47" s="378"/>
      <c r="M47" s="378"/>
      <c r="N47" s="378"/>
      <c r="O47" s="378"/>
      <c r="P47" s="378"/>
      <c r="Q47" s="378"/>
      <c r="R47" s="378"/>
      <c r="S47" s="378"/>
      <c r="T47" s="379"/>
    </row>
    <row r="48" spans="2:20" x14ac:dyDescent="0.25">
      <c r="B48" s="377"/>
      <c r="C48" s="378"/>
      <c r="D48" s="378"/>
      <c r="E48" s="378"/>
      <c r="F48" s="378"/>
      <c r="G48" s="378"/>
      <c r="H48" s="378"/>
      <c r="I48" s="378"/>
      <c r="J48" s="378"/>
      <c r="K48" s="378"/>
      <c r="L48" s="378"/>
      <c r="M48" s="378"/>
      <c r="N48" s="378"/>
      <c r="O48" s="378"/>
      <c r="P48" s="378"/>
      <c r="Q48" s="378"/>
      <c r="R48" s="378"/>
      <c r="S48" s="378"/>
      <c r="T48" s="379"/>
    </row>
    <row r="49" spans="2:20" x14ac:dyDescent="0.25">
      <c r="B49" s="377"/>
      <c r="C49" s="378"/>
      <c r="D49" s="378"/>
      <c r="E49" s="378"/>
      <c r="F49" s="378"/>
      <c r="G49" s="378"/>
      <c r="H49" s="378"/>
      <c r="I49" s="378"/>
      <c r="J49" s="378"/>
      <c r="K49" s="378"/>
      <c r="L49" s="378"/>
      <c r="M49" s="378"/>
      <c r="N49" s="378"/>
      <c r="O49" s="378"/>
      <c r="P49" s="378"/>
      <c r="Q49" s="378"/>
      <c r="R49" s="378"/>
      <c r="S49" s="378"/>
      <c r="T49" s="379"/>
    </row>
    <row r="50" spans="2:20" x14ac:dyDescent="0.25">
      <c r="B50" s="377"/>
      <c r="C50" s="378"/>
      <c r="D50" s="378"/>
      <c r="E50" s="378"/>
      <c r="F50" s="378"/>
      <c r="G50" s="378"/>
      <c r="H50" s="378"/>
      <c r="I50" s="378"/>
      <c r="J50" s="378"/>
      <c r="K50" s="378"/>
      <c r="L50" s="378"/>
      <c r="M50" s="378"/>
      <c r="N50" s="378"/>
      <c r="O50" s="378"/>
      <c r="P50" s="378"/>
      <c r="Q50" s="378"/>
      <c r="R50" s="378"/>
      <c r="S50" s="378"/>
      <c r="T50" s="379"/>
    </row>
    <row r="51" spans="2:20" x14ac:dyDescent="0.25">
      <c r="B51" s="377"/>
      <c r="C51" s="378"/>
      <c r="D51" s="378"/>
      <c r="E51" s="378"/>
      <c r="F51" s="378"/>
      <c r="G51" s="378"/>
      <c r="H51" s="378"/>
      <c r="I51" s="378"/>
      <c r="J51" s="378"/>
      <c r="K51" s="378"/>
      <c r="L51" s="378"/>
      <c r="M51" s="378"/>
      <c r="N51" s="378"/>
      <c r="O51" s="378"/>
      <c r="P51" s="378"/>
      <c r="Q51" s="378"/>
      <c r="R51" s="378"/>
      <c r="S51" s="378"/>
      <c r="T51" s="379"/>
    </row>
    <row r="52" spans="2:20" x14ac:dyDescent="0.25">
      <c r="B52" s="377"/>
      <c r="C52" s="378"/>
      <c r="D52" s="378"/>
      <c r="E52" s="378"/>
      <c r="F52" s="378"/>
      <c r="G52" s="378"/>
      <c r="H52" s="378"/>
      <c r="I52" s="378"/>
      <c r="J52" s="378"/>
      <c r="K52" s="378"/>
      <c r="L52" s="378"/>
      <c r="M52" s="378"/>
      <c r="N52" s="378"/>
      <c r="O52" s="378"/>
      <c r="P52" s="378"/>
      <c r="Q52" s="378"/>
      <c r="R52" s="378"/>
      <c r="S52" s="378"/>
      <c r="T52" s="379"/>
    </row>
    <row r="53" spans="2:20" x14ac:dyDescent="0.25">
      <c r="B53" s="377"/>
      <c r="C53" s="378"/>
      <c r="D53" s="378"/>
      <c r="E53" s="378"/>
      <c r="F53" s="378"/>
      <c r="G53" s="378"/>
      <c r="H53" s="378"/>
      <c r="I53" s="378"/>
      <c r="J53" s="378"/>
      <c r="K53" s="378"/>
      <c r="L53" s="378"/>
      <c r="M53" s="378"/>
      <c r="N53" s="378"/>
      <c r="O53" s="378"/>
      <c r="P53" s="378"/>
      <c r="Q53" s="378"/>
      <c r="R53" s="378"/>
      <c r="S53" s="378"/>
      <c r="T53" s="379"/>
    </row>
    <row r="54" spans="2:20" x14ac:dyDescent="0.25">
      <c r="B54" s="377"/>
      <c r="C54" s="378"/>
      <c r="D54" s="378"/>
      <c r="E54" s="378"/>
      <c r="F54" s="378"/>
      <c r="G54" s="378"/>
      <c r="H54" s="378"/>
      <c r="I54" s="378"/>
      <c r="J54" s="378"/>
      <c r="K54" s="378"/>
      <c r="L54" s="378"/>
      <c r="M54" s="378"/>
      <c r="N54" s="378"/>
      <c r="O54" s="378"/>
      <c r="P54" s="378"/>
      <c r="Q54" s="378"/>
      <c r="R54" s="378"/>
      <c r="S54" s="378"/>
      <c r="T54" s="379"/>
    </row>
    <row r="55" spans="2:20" ht="13.8" x14ac:dyDescent="0.25">
      <c r="B55" s="377"/>
      <c r="C55" s="378"/>
      <c r="D55" s="378"/>
      <c r="E55" s="378"/>
      <c r="F55" s="409"/>
      <c r="G55" s="409"/>
      <c r="H55" s="409"/>
      <c r="I55" s="409"/>
      <c r="J55" s="409"/>
      <c r="K55" s="409"/>
      <c r="L55" s="409"/>
      <c r="M55" s="409"/>
      <c r="N55" s="409"/>
      <c r="O55" s="409"/>
      <c r="P55" s="409"/>
      <c r="Q55" s="409"/>
      <c r="R55" s="409"/>
      <c r="S55" s="409"/>
      <c r="T55" s="410"/>
    </row>
    <row r="56" spans="2:20" x14ac:dyDescent="0.25">
      <c r="B56" s="377"/>
      <c r="C56" s="378"/>
      <c r="D56" s="378"/>
      <c r="E56" s="378"/>
      <c r="F56" s="378"/>
      <c r="G56" s="378"/>
      <c r="H56" s="378"/>
      <c r="I56" s="378"/>
      <c r="J56" s="378"/>
      <c r="K56" s="378"/>
      <c r="L56" s="378"/>
      <c r="M56" s="378"/>
      <c r="N56" s="378"/>
      <c r="O56" s="378"/>
      <c r="P56" s="378"/>
      <c r="Q56" s="378"/>
      <c r="R56" s="378"/>
      <c r="S56" s="378"/>
      <c r="T56" s="379"/>
    </row>
    <row r="57" spans="2:20" x14ac:dyDescent="0.25">
      <c r="B57" s="377"/>
      <c r="C57" s="378"/>
      <c r="D57" s="378"/>
      <c r="E57" s="378"/>
      <c r="F57" s="378"/>
      <c r="G57" s="378"/>
      <c r="H57" s="378"/>
      <c r="I57" s="378"/>
      <c r="J57" s="378"/>
      <c r="K57" s="378"/>
      <c r="L57" s="378"/>
      <c r="M57" s="378"/>
      <c r="N57" s="378"/>
      <c r="O57" s="378"/>
      <c r="P57" s="378"/>
      <c r="Q57" s="378"/>
      <c r="R57" s="378"/>
      <c r="S57" s="378"/>
      <c r="T57" s="379"/>
    </row>
    <row r="58" spans="2:20" x14ac:dyDescent="0.25">
      <c r="B58" s="377"/>
      <c r="C58" s="378"/>
      <c r="D58" s="378"/>
      <c r="E58" s="378"/>
      <c r="F58" s="378"/>
      <c r="G58" s="378"/>
      <c r="H58" s="378"/>
      <c r="I58" s="378"/>
      <c r="J58" s="378"/>
      <c r="K58" s="378"/>
      <c r="L58" s="378"/>
      <c r="M58" s="378"/>
      <c r="N58" s="378"/>
      <c r="O58" s="378"/>
      <c r="P58" s="378"/>
      <c r="Q58" s="378"/>
      <c r="R58" s="378"/>
      <c r="S58" s="378"/>
      <c r="T58" s="379"/>
    </row>
    <row r="59" spans="2:20" x14ac:dyDescent="0.25">
      <c r="B59" s="377"/>
      <c r="C59" s="378"/>
      <c r="D59" s="378"/>
      <c r="E59" s="378"/>
      <c r="F59" s="378"/>
      <c r="G59" s="378"/>
      <c r="H59" s="378"/>
      <c r="I59" s="378"/>
      <c r="J59" s="378"/>
      <c r="K59" s="378"/>
      <c r="L59" s="378"/>
      <c r="M59" s="378"/>
      <c r="N59" s="378"/>
      <c r="O59" s="378"/>
      <c r="P59" s="378"/>
      <c r="Q59" s="378"/>
      <c r="R59" s="378"/>
      <c r="S59" s="378"/>
      <c r="T59" s="379"/>
    </row>
    <row r="60" spans="2:20" x14ac:dyDescent="0.25">
      <c r="B60" s="377"/>
      <c r="C60" s="378"/>
      <c r="D60" s="378"/>
      <c r="E60" s="378"/>
      <c r="F60" s="378"/>
      <c r="G60" s="378"/>
      <c r="H60" s="378"/>
      <c r="I60" s="378"/>
      <c r="J60" s="378"/>
      <c r="K60" s="378"/>
      <c r="L60" s="378"/>
      <c r="M60" s="378"/>
      <c r="N60" s="378"/>
      <c r="O60" s="378"/>
      <c r="P60" s="378"/>
      <c r="Q60" s="378"/>
      <c r="R60" s="378"/>
      <c r="S60" s="378"/>
      <c r="T60" s="379"/>
    </row>
    <row r="61" spans="2:20" x14ac:dyDescent="0.25">
      <c r="B61" s="377"/>
      <c r="C61" s="378"/>
      <c r="D61" s="378"/>
      <c r="E61" s="378"/>
      <c r="F61" s="378"/>
      <c r="G61" s="378"/>
      <c r="H61" s="378"/>
      <c r="I61" s="378"/>
      <c r="J61" s="378"/>
      <c r="K61" s="378"/>
      <c r="L61" s="378"/>
      <c r="M61" s="378"/>
      <c r="N61" s="378"/>
      <c r="O61" s="378"/>
      <c r="P61" s="378"/>
      <c r="Q61" s="378"/>
      <c r="R61" s="378"/>
      <c r="S61" s="378"/>
      <c r="T61" s="379"/>
    </row>
    <row r="62" spans="2:20" x14ac:dyDescent="0.25">
      <c r="B62" s="377"/>
      <c r="C62" s="378"/>
      <c r="D62" s="378"/>
      <c r="E62" s="378"/>
      <c r="F62" s="378"/>
      <c r="G62" s="378"/>
      <c r="H62" s="378"/>
      <c r="I62" s="378"/>
      <c r="J62" s="378"/>
      <c r="K62" s="378"/>
      <c r="L62" s="378"/>
      <c r="M62" s="378"/>
      <c r="N62" s="378"/>
      <c r="O62" s="378"/>
      <c r="P62" s="378"/>
      <c r="Q62" s="378"/>
      <c r="R62" s="378"/>
      <c r="S62" s="378"/>
      <c r="T62" s="379"/>
    </row>
    <row r="63" spans="2:20" x14ac:dyDescent="0.25">
      <c r="B63" s="377"/>
      <c r="C63" s="378"/>
      <c r="D63" s="378"/>
      <c r="E63" s="378"/>
      <c r="F63" s="378"/>
      <c r="G63" s="378"/>
      <c r="H63" s="378"/>
      <c r="I63" s="378"/>
      <c r="J63" s="378"/>
      <c r="K63" s="378"/>
      <c r="L63" s="378"/>
      <c r="M63" s="378"/>
      <c r="N63" s="378"/>
      <c r="O63" s="378"/>
      <c r="P63" s="378"/>
      <c r="Q63" s="378"/>
      <c r="R63" s="378"/>
      <c r="S63" s="378"/>
      <c r="T63" s="379"/>
    </row>
    <row r="64" spans="2:20" x14ac:dyDescent="0.25">
      <c r="B64" s="377"/>
      <c r="C64" s="378"/>
      <c r="D64" s="378"/>
      <c r="E64" s="378"/>
      <c r="F64" s="378"/>
      <c r="G64" s="378"/>
      <c r="H64" s="378"/>
      <c r="I64" s="378"/>
      <c r="J64" s="378"/>
      <c r="K64" s="378"/>
      <c r="L64" s="378"/>
      <c r="M64" s="378"/>
      <c r="N64" s="378"/>
      <c r="O64" s="378"/>
      <c r="P64" s="378"/>
      <c r="Q64" s="378"/>
      <c r="R64" s="378"/>
      <c r="S64" s="378"/>
      <c r="T64" s="379"/>
    </row>
    <row r="65" spans="2:20" x14ac:dyDescent="0.25">
      <c r="B65" s="377"/>
      <c r="C65" s="378"/>
      <c r="D65" s="378"/>
      <c r="E65" s="378"/>
      <c r="F65" s="378"/>
      <c r="G65" s="378"/>
      <c r="H65" s="378"/>
      <c r="I65" s="378"/>
      <c r="J65" s="378"/>
      <c r="K65" s="378"/>
      <c r="L65" s="378"/>
      <c r="M65" s="378"/>
      <c r="N65" s="378"/>
      <c r="O65" s="378"/>
      <c r="P65" s="378"/>
      <c r="Q65" s="378"/>
      <c r="R65" s="378"/>
      <c r="S65" s="378"/>
      <c r="T65" s="379"/>
    </row>
    <row r="66" spans="2:20" x14ac:dyDescent="0.25">
      <c r="B66" s="377"/>
      <c r="C66" s="378"/>
      <c r="D66" s="378"/>
      <c r="E66" s="378"/>
      <c r="F66" s="378"/>
      <c r="G66" s="378"/>
      <c r="H66" s="378"/>
      <c r="I66" s="378"/>
      <c r="J66" s="378"/>
      <c r="K66" s="378"/>
      <c r="L66" s="378"/>
      <c r="M66" s="378"/>
      <c r="N66" s="378"/>
      <c r="O66" s="378"/>
      <c r="P66" s="378"/>
      <c r="Q66" s="378"/>
      <c r="R66" s="378"/>
      <c r="S66" s="378"/>
      <c r="T66" s="379"/>
    </row>
    <row r="67" spans="2:20" x14ac:dyDescent="0.25">
      <c r="B67" s="377"/>
      <c r="C67" s="378"/>
      <c r="D67" s="378"/>
      <c r="E67" s="378"/>
      <c r="F67" s="378"/>
      <c r="G67" s="378"/>
      <c r="H67" s="378"/>
      <c r="I67" s="378"/>
      <c r="J67" s="378"/>
      <c r="K67" s="378"/>
      <c r="L67" s="378"/>
      <c r="M67" s="378"/>
      <c r="N67" s="378"/>
      <c r="O67" s="378"/>
      <c r="P67" s="378"/>
      <c r="Q67" s="378"/>
      <c r="R67" s="378"/>
      <c r="S67" s="378"/>
      <c r="T67" s="379"/>
    </row>
    <row r="68" spans="2:20" x14ac:dyDescent="0.25">
      <c r="B68" s="377"/>
      <c r="C68" s="378"/>
      <c r="D68" s="378"/>
      <c r="E68" s="378"/>
      <c r="F68" s="378"/>
      <c r="G68" s="378"/>
      <c r="H68" s="378"/>
      <c r="I68" s="378"/>
      <c r="J68" s="378"/>
      <c r="K68" s="378"/>
      <c r="L68" s="378"/>
      <c r="M68" s="378"/>
      <c r="N68" s="378"/>
      <c r="O68" s="378"/>
      <c r="P68" s="378"/>
      <c r="Q68" s="378"/>
      <c r="R68" s="378"/>
      <c r="S68" s="378"/>
      <c r="T68" s="379"/>
    </row>
    <row r="69" spans="2:20" x14ac:dyDescent="0.25">
      <c r="B69" s="377"/>
      <c r="C69" s="378"/>
      <c r="D69" s="378"/>
      <c r="E69" s="378"/>
      <c r="F69" s="378"/>
      <c r="G69" s="378"/>
      <c r="H69" s="378"/>
      <c r="I69" s="378"/>
      <c r="J69" s="378"/>
      <c r="K69" s="378"/>
      <c r="L69" s="378"/>
      <c r="M69" s="378"/>
      <c r="N69" s="378"/>
      <c r="O69" s="378"/>
      <c r="P69" s="378"/>
      <c r="Q69" s="378"/>
      <c r="R69" s="378"/>
      <c r="S69" s="378"/>
      <c r="T69" s="379"/>
    </row>
    <row r="70" spans="2:20" x14ac:dyDescent="0.25">
      <c r="B70" s="377"/>
      <c r="C70" s="378"/>
      <c r="D70" s="378"/>
      <c r="E70" s="378"/>
      <c r="F70" s="378"/>
      <c r="G70" s="378"/>
      <c r="H70" s="378"/>
      <c r="I70" s="378"/>
      <c r="J70" s="378"/>
      <c r="K70" s="378"/>
      <c r="L70" s="378"/>
      <c r="M70" s="378"/>
      <c r="N70" s="378"/>
      <c r="O70" s="378"/>
      <c r="P70" s="378"/>
      <c r="Q70" s="378"/>
      <c r="R70" s="378"/>
      <c r="S70" s="378"/>
      <c r="T70" s="379"/>
    </row>
    <row r="71" spans="2:20" x14ac:dyDescent="0.25">
      <c r="B71" s="377"/>
      <c r="C71" s="378"/>
      <c r="D71" s="378"/>
      <c r="E71" s="378"/>
      <c r="F71" s="378"/>
      <c r="G71" s="378"/>
      <c r="H71" s="378"/>
      <c r="I71" s="378"/>
      <c r="J71" s="378"/>
      <c r="K71" s="378"/>
      <c r="L71" s="378"/>
      <c r="M71" s="378"/>
      <c r="N71" s="378"/>
      <c r="O71" s="378"/>
      <c r="P71" s="378"/>
      <c r="Q71" s="378"/>
      <c r="R71" s="378"/>
      <c r="S71" s="378"/>
      <c r="T71" s="379"/>
    </row>
    <row r="72" spans="2:20" x14ac:dyDescent="0.25">
      <c r="B72" s="377"/>
      <c r="C72" s="378"/>
      <c r="D72" s="378"/>
      <c r="E72" s="378"/>
      <c r="F72" s="378"/>
      <c r="G72" s="378"/>
      <c r="H72" s="378"/>
      <c r="I72" s="378"/>
      <c r="J72" s="378"/>
      <c r="K72" s="378"/>
      <c r="L72" s="378"/>
      <c r="M72" s="378"/>
      <c r="N72" s="378"/>
      <c r="O72" s="378"/>
      <c r="P72" s="378"/>
      <c r="Q72" s="378"/>
      <c r="R72" s="378"/>
      <c r="S72" s="378"/>
      <c r="T72" s="379"/>
    </row>
    <row r="73" spans="2:20" x14ac:dyDescent="0.25">
      <c r="B73" s="377"/>
      <c r="C73" s="378"/>
      <c r="D73" s="378"/>
      <c r="E73" s="378"/>
      <c r="F73" s="378"/>
      <c r="G73" s="378"/>
      <c r="H73" s="378"/>
      <c r="I73" s="378"/>
      <c r="J73" s="378"/>
      <c r="K73" s="378"/>
      <c r="L73" s="378"/>
      <c r="M73" s="378"/>
      <c r="N73" s="378"/>
      <c r="O73" s="378"/>
      <c r="P73" s="378"/>
      <c r="Q73" s="378"/>
      <c r="R73" s="378"/>
      <c r="S73" s="378"/>
      <c r="T73" s="379"/>
    </row>
    <row r="74" spans="2:20" x14ac:dyDescent="0.25">
      <c r="B74" s="377"/>
      <c r="C74" s="378"/>
      <c r="D74" s="378"/>
      <c r="E74" s="378"/>
      <c r="F74" s="378"/>
      <c r="G74" s="378"/>
      <c r="H74" s="378"/>
      <c r="I74" s="378"/>
      <c r="J74" s="378"/>
      <c r="K74" s="378"/>
      <c r="L74" s="378"/>
      <c r="M74" s="378"/>
      <c r="N74" s="378"/>
      <c r="O74" s="378"/>
      <c r="P74" s="378"/>
      <c r="Q74" s="378"/>
      <c r="R74" s="378"/>
      <c r="S74" s="378"/>
      <c r="T74" s="379"/>
    </row>
    <row r="75" spans="2:20" x14ac:dyDescent="0.25">
      <c r="B75" s="377"/>
      <c r="C75" s="378"/>
      <c r="D75" s="378"/>
      <c r="E75" s="378"/>
      <c r="F75" s="378"/>
      <c r="G75" s="378"/>
      <c r="H75" s="378"/>
      <c r="I75" s="378"/>
      <c r="J75" s="378"/>
      <c r="K75" s="378"/>
      <c r="L75" s="378"/>
      <c r="M75" s="378"/>
      <c r="N75" s="378"/>
      <c r="O75" s="378"/>
      <c r="P75" s="378"/>
      <c r="Q75" s="378"/>
      <c r="R75" s="378"/>
      <c r="S75" s="378"/>
      <c r="T75" s="379"/>
    </row>
    <row r="76" spans="2:20" x14ac:dyDescent="0.25">
      <c r="B76" s="377"/>
      <c r="C76" s="378"/>
      <c r="D76" s="378"/>
      <c r="E76" s="378"/>
      <c r="F76" s="378"/>
      <c r="G76" s="378"/>
      <c r="H76" s="378"/>
      <c r="I76" s="378"/>
      <c r="J76" s="378"/>
      <c r="K76" s="378"/>
      <c r="L76" s="378"/>
      <c r="M76" s="378"/>
      <c r="N76" s="378"/>
      <c r="O76" s="378"/>
      <c r="P76" s="378"/>
      <c r="Q76" s="378"/>
      <c r="R76" s="378"/>
      <c r="S76" s="378"/>
      <c r="T76" s="379"/>
    </row>
    <row r="77" spans="2:20" x14ac:dyDescent="0.25">
      <c r="B77" s="377"/>
      <c r="C77" s="378"/>
      <c r="D77" s="378"/>
      <c r="E77" s="378"/>
      <c r="F77" s="378"/>
      <c r="G77" s="378"/>
      <c r="H77" s="378"/>
      <c r="I77" s="378"/>
      <c r="J77" s="378"/>
      <c r="K77" s="378"/>
      <c r="L77" s="378"/>
      <c r="M77" s="378"/>
      <c r="N77" s="378"/>
      <c r="O77" s="378"/>
      <c r="P77" s="378"/>
      <c r="Q77" s="378"/>
      <c r="R77" s="378"/>
      <c r="S77" s="378"/>
      <c r="T77" s="379"/>
    </row>
    <row r="78" spans="2:20" x14ac:dyDescent="0.25">
      <c r="B78" s="377"/>
      <c r="C78" s="378"/>
      <c r="D78" s="378"/>
      <c r="E78" s="378"/>
      <c r="F78" s="378"/>
      <c r="G78" s="378"/>
      <c r="H78" s="378"/>
      <c r="I78" s="378"/>
      <c r="J78" s="378"/>
      <c r="K78" s="378"/>
      <c r="L78" s="378"/>
      <c r="M78" s="378"/>
      <c r="N78" s="378"/>
      <c r="O78" s="378"/>
      <c r="P78" s="378"/>
      <c r="Q78" s="378"/>
      <c r="R78" s="378"/>
      <c r="S78" s="378"/>
      <c r="T78" s="379"/>
    </row>
    <row r="79" spans="2:20" x14ac:dyDescent="0.25">
      <c r="B79" s="377"/>
      <c r="C79" s="378"/>
      <c r="D79" s="378"/>
      <c r="E79" s="378"/>
      <c r="F79" s="378"/>
      <c r="G79" s="378"/>
      <c r="H79" s="378"/>
      <c r="I79" s="378"/>
      <c r="J79" s="378"/>
      <c r="K79" s="378"/>
      <c r="L79" s="378"/>
      <c r="M79" s="378"/>
      <c r="N79" s="378"/>
      <c r="O79" s="378"/>
      <c r="P79" s="378"/>
      <c r="Q79" s="378"/>
      <c r="R79" s="378"/>
      <c r="S79" s="378"/>
      <c r="T79" s="379"/>
    </row>
    <row r="80" spans="2:20" x14ac:dyDescent="0.25">
      <c r="B80" s="377"/>
      <c r="C80" s="378"/>
      <c r="D80" s="378"/>
      <c r="E80" s="378"/>
      <c r="F80" s="378"/>
      <c r="G80" s="378"/>
      <c r="H80" s="378"/>
      <c r="I80" s="378"/>
      <c r="J80" s="378"/>
      <c r="K80" s="378"/>
      <c r="L80" s="378"/>
      <c r="M80" s="378"/>
      <c r="N80" s="378"/>
      <c r="O80" s="378"/>
      <c r="P80" s="378"/>
      <c r="Q80" s="378"/>
      <c r="R80" s="378"/>
      <c r="S80" s="378"/>
      <c r="T80" s="379"/>
    </row>
    <row r="81" spans="2:20" x14ac:dyDescent="0.25">
      <c r="B81" s="377"/>
      <c r="C81" s="378"/>
      <c r="D81" s="378"/>
      <c r="E81" s="378"/>
      <c r="F81" s="378"/>
      <c r="G81" s="378"/>
      <c r="H81" s="378"/>
      <c r="I81" s="378"/>
      <c r="J81" s="378"/>
      <c r="K81" s="378"/>
      <c r="L81" s="378"/>
      <c r="M81" s="378"/>
      <c r="N81" s="378"/>
      <c r="O81" s="378"/>
      <c r="P81" s="378"/>
      <c r="Q81" s="378"/>
      <c r="R81" s="378"/>
      <c r="S81" s="378"/>
      <c r="T81" s="379"/>
    </row>
    <row r="82" spans="2:20" x14ac:dyDescent="0.25">
      <c r="B82" s="411"/>
      <c r="C82" s="412"/>
      <c r="D82" s="412"/>
      <c r="E82" s="412"/>
      <c r="F82" s="412"/>
      <c r="G82" s="412"/>
      <c r="H82" s="412"/>
      <c r="I82" s="412"/>
      <c r="J82" s="412"/>
      <c r="K82" s="412"/>
      <c r="L82" s="412"/>
      <c r="M82" s="412"/>
      <c r="N82" s="412"/>
      <c r="O82" s="412"/>
      <c r="P82" s="412"/>
      <c r="Q82" s="412"/>
      <c r="R82" s="412"/>
      <c r="S82" s="412"/>
      <c r="T82" s="413"/>
    </row>
  </sheetData>
  <sheetProtection algorithmName="SHA-512" hashValue="LcgDCUYEbSywpOPg/wIM+FCCppIJSD8RxsNRExlVMGn7DBsyPHWotTqei6RrlNM+2ORUj8J7ggxPNNhRP9SDwQ==" saltValue="HWJB9lfe+vIif9OHqROobQ==" spinCount="100000" sheet="1" objects="1" scenarios="1"/>
  <mergeCells count="78">
    <mergeCell ref="R29:T29"/>
    <mergeCell ref="F25:H25"/>
    <mergeCell ref="I25:K25"/>
    <mergeCell ref="L25:N25"/>
    <mergeCell ref="O25:Q25"/>
    <mergeCell ref="R25:T25"/>
    <mergeCell ref="F26:H26"/>
    <mergeCell ref="F27:H27"/>
    <mergeCell ref="I27:K27"/>
    <mergeCell ref="L27:N27"/>
    <mergeCell ref="O27:Q27"/>
    <mergeCell ref="R27:T27"/>
    <mergeCell ref="R28:T28"/>
    <mergeCell ref="F28:H28"/>
    <mergeCell ref="I28:K28"/>
    <mergeCell ref="L28:N28"/>
    <mergeCell ref="B12:C12"/>
    <mergeCell ref="D12:I12"/>
    <mergeCell ref="B14:D14"/>
    <mergeCell ref="B10:C10"/>
    <mergeCell ref="D10:I10"/>
    <mergeCell ref="B11:C11"/>
    <mergeCell ref="D11:I11"/>
    <mergeCell ref="F17:H17"/>
    <mergeCell ref="I17:K17"/>
    <mergeCell ref="L17:N17"/>
    <mergeCell ref="O17:Q17"/>
    <mergeCell ref="R17:T17"/>
    <mergeCell ref="F18:H18"/>
    <mergeCell ref="I18:K18"/>
    <mergeCell ref="L18:N18"/>
    <mergeCell ref="O18:Q18"/>
    <mergeCell ref="R18:T18"/>
    <mergeCell ref="F19:H19"/>
    <mergeCell ref="I19:K19"/>
    <mergeCell ref="L19:N19"/>
    <mergeCell ref="O19:Q19"/>
    <mergeCell ref="R19:T19"/>
    <mergeCell ref="F20:H20"/>
    <mergeCell ref="I20:K20"/>
    <mergeCell ref="L20:N20"/>
    <mergeCell ref="O20:Q20"/>
    <mergeCell ref="R20:T20"/>
    <mergeCell ref="F21:H21"/>
    <mergeCell ref="I21:K21"/>
    <mergeCell ref="L21:N21"/>
    <mergeCell ref="O21:Q21"/>
    <mergeCell ref="R21:T21"/>
    <mergeCell ref="R23:T23"/>
    <mergeCell ref="F22:H22"/>
    <mergeCell ref="I22:K22"/>
    <mergeCell ref="L22:N22"/>
    <mergeCell ref="O22:Q22"/>
    <mergeCell ref="R22:T22"/>
    <mergeCell ref="F23:H23"/>
    <mergeCell ref="I23:K23"/>
    <mergeCell ref="L23:N23"/>
    <mergeCell ref="O23:Q23"/>
    <mergeCell ref="F24:H24"/>
    <mergeCell ref="I24:K24"/>
    <mergeCell ref="L24:N24"/>
    <mergeCell ref="O24:Q24"/>
    <mergeCell ref="R24:T24"/>
    <mergeCell ref="F55:H55"/>
    <mergeCell ref="I55:K55"/>
    <mergeCell ref="L55:N55"/>
    <mergeCell ref="O55:Q55"/>
    <mergeCell ref="R55:T55"/>
    <mergeCell ref="F30:H30"/>
    <mergeCell ref="I30:K30"/>
    <mergeCell ref="L30:N30"/>
    <mergeCell ref="O30:Q30"/>
    <mergeCell ref="R30:T30"/>
    <mergeCell ref="O28:Q28"/>
    <mergeCell ref="F29:H29"/>
    <mergeCell ref="I29:K29"/>
    <mergeCell ref="L29:N29"/>
    <mergeCell ref="O29:Q29"/>
  </mergeCells>
  <pageMargins left="0.7" right="0.7" top="0.75" bottom="0.75" header="0.3" footer="0.3"/>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9B241"/>
  </sheetPr>
  <dimension ref="A1:T82"/>
  <sheetViews>
    <sheetView zoomScale="70" zoomScaleNormal="70" zoomScaleSheetLayoutView="85" workbookViewId="0">
      <selection activeCell="B7" sqref="B7:T82"/>
    </sheetView>
  </sheetViews>
  <sheetFormatPr defaultColWidth="9.109375" defaultRowHeight="13.2" x14ac:dyDescent="0.25"/>
  <cols>
    <col min="1" max="3" width="8.44140625" style="86" customWidth="1"/>
    <col min="4" max="4" width="10.5546875" style="86" customWidth="1"/>
    <col min="5" max="5" width="8.88671875" style="86" customWidth="1"/>
    <col min="6" max="22" width="8.44140625" style="86" customWidth="1"/>
    <col min="23" max="16384" width="9.109375" style="86"/>
  </cols>
  <sheetData>
    <row r="1" spans="1:20" s="96" customFormat="1" ht="13.8" x14ac:dyDescent="0.3">
      <c r="A1" s="269" t="s">
        <v>286</v>
      </c>
    </row>
    <row r="2" spans="1:20" s="96" customFormat="1" ht="33.6" x14ac:dyDescent="0.65">
      <c r="G2" s="52" t="s">
        <v>224</v>
      </c>
    </row>
    <row r="3" spans="1:20" s="96" customFormat="1" ht="13.8" x14ac:dyDescent="0.3">
      <c r="G3" s="96" t="str">
        <f>'1. Introduktion'!G3</f>
        <v>Version 3.0</v>
      </c>
    </row>
    <row r="4" spans="1:20" s="96" customFormat="1" ht="13.8" x14ac:dyDescent="0.3">
      <c r="G4" s="96" t="str">
        <f>'1. Introduktion'!G4</f>
        <v>Datum: 2024-12-04</v>
      </c>
    </row>
    <row r="5" spans="1:20" s="96" customFormat="1" ht="13.8" x14ac:dyDescent="0.3"/>
    <row r="6" spans="1:20" s="230" customFormat="1" ht="35.1" customHeight="1" x14ac:dyDescent="0.45">
      <c r="B6" s="227" t="s">
        <v>267</v>
      </c>
      <c r="C6" s="228"/>
      <c r="D6" s="228"/>
      <c r="E6" s="229"/>
    </row>
    <row r="7" spans="1:20" x14ac:dyDescent="0.25">
      <c r="B7" s="374"/>
      <c r="C7" s="375"/>
      <c r="D7" s="375"/>
      <c r="E7" s="375"/>
      <c r="F7" s="375"/>
      <c r="G7" s="375"/>
      <c r="H7" s="375"/>
      <c r="I7" s="375"/>
      <c r="J7" s="375"/>
      <c r="K7" s="375"/>
      <c r="L7" s="375"/>
      <c r="M7" s="375"/>
      <c r="N7" s="375"/>
      <c r="O7" s="375"/>
      <c r="P7" s="375"/>
      <c r="Q7" s="375"/>
      <c r="R7" s="375"/>
      <c r="S7" s="375"/>
      <c r="T7" s="376"/>
    </row>
    <row r="8" spans="1:20" x14ac:dyDescent="0.25">
      <c r="B8" s="377"/>
      <c r="C8" s="378"/>
      <c r="D8" s="378"/>
      <c r="E8" s="378"/>
      <c r="F8" s="378"/>
      <c r="G8" s="378"/>
      <c r="H8" s="378"/>
      <c r="I8" s="378"/>
      <c r="J8" s="378"/>
      <c r="K8" s="378"/>
      <c r="L8" s="378"/>
      <c r="M8" s="378"/>
      <c r="N8" s="378"/>
      <c r="O8" s="378"/>
      <c r="P8" s="378"/>
      <c r="Q8" s="378"/>
      <c r="R8" s="378"/>
      <c r="S8" s="378"/>
      <c r="T8" s="379"/>
    </row>
    <row r="9" spans="1:20" ht="21" x14ac:dyDescent="0.4">
      <c r="B9" s="380" t="s">
        <v>76</v>
      </c>
      <c r="C9" s="381"/>
      <c r="D9" s="381"/>
      <c r="E9" s="381"/>
      <c r="F9" s="381"/>
      <c r="G9" s="381"/>
      <c r="H9" s="381"/>
      <c r="I9" s="381"/>
      <c r="J9" s="381"/>
      <c r="K9" s="381"/>
      <c r="L9" s="381"/>
      <c r="M9" s="381"/>
      <c r="N9" s="381"/>
      <c r="O9" s="381"/>
      <c r="P9" s="381"/>
      <c r="Q9" s="381"/>
      <c r="R9" s="381" t="s">
        <v>90</v>
      </c>
      <c r="S9" s="378"/>
      <c r="T9" s="379"/>
    </row>
    <row r="10" spans="1:20" ht="13.8" x14ac:dyDescent="0.3">
      <c r="B10" s="382" t="s">
        <v>14</v>
      </c>
      <c r="C10" s="383"/>
      <c r="D10" s="358" t="str">
        <f>' 2. LCC Hyra'!F11</f>
        <v xml:space="preserve">HYRA </v>
      </c>
      <c r="E10" s="358"/>
      <c r="F10" s="358"/>
      <c r="G10" s="358"/>
      <c r="H10" s="358"/>
      <c r="I10" s="358"/>
      <c r="J10" s="381"/>
      <c r="K10" s="381"/>
      <c r="L10" s="381"/>
      <c r="M10" s="381"/>
      <c r="N10" s="381"/>
      <c r="O10" s="381"/>
      <c r="P10" s="381"/>
      <c r="Q10" s="381"/>
      <c r="R10" s="381"/>
      <c r="S10" s="378"/>
      <c r="T10" s="379"/>
    </row>
    <row r="11" spans="1:20" ht="13.8" x14ac:dyDescent="0.3">
      <c r="B11" s="382" t="s">
        <v>18</v>
      </c>
      <c r="C11" s="383"/>
      <c r="D11" s="359">
        <f>' 2. LCC Hyra'!F12</f>
        <v>0</v>
      </c>
      <c r="E11" s="358"/>
      <c r="F11" s="358"/>
      <c r="G11" s="358"/>
      <c r="H11" s="358"/>
      <c r="I11" s="358"/>
      <c r="J11" s="381"/>
      <c r="K11" s="381"/>
      <c r="L11" s="381"/>
      <c r="M11" s="381"/>
      <c r="N11" s="381"/>
      <c r="O11" s="381"/>
      <c r="P11" s="381"/>
      <c r="Q11" s="381"/>
      <c r="R11" s="381"/>
      <c r="S11" s="378"/>
      <c r="T11" s="379"/>
    </row>
    <row r="12" spans="1:20" ht="13.8" x14ac:dyDescent="0.3">
      <c r="B12" s="382" t="s">
        <v>19</v>
      </c>
      <c r="C12" s="383"/>
      <c r="D12" s="358" t="str">
        <f>' 2. LCC Hyra'!F13</f>
        <v>NAMN</v>
      </c>
      <c r="E12" s="358"/>
      <c r="F12" s="358"/>
      <c r="G12" s="358"/>
      <c r="H12" s="358"/>
      <c r="I12" s="358"/>
      <c r="J12" s="381"/>
      <c r="K12" s="381"/>
      <c r="L12" s="381"/>
      <c r="M12" s="381"/>
      <c r="N12" s="381"/>
      <c r="O12" s="381"/>
      <c r="P12" s="381"/>
      <c r="Q12" s="381"/>
      <c r="R12" s="381"/>
      <c r="S12" s="378"/>
      <c r="T12" s="379"/>
    </row>
    <row r="13" spans="1:20" ht="14.25" customHeight="1" x14ac:dyDescent="0.4">
      <c r="B13" s="384"/>
      <c r="C13" s="381"/>
      <c r="D13" s="381"/>
      <c r="E13" s="381"/>
      <c r="F13" s="381"/>
      <c r="G13" s="381"/>
      <c r="H13" s="385"/>
      <c r="I13" s="385"/>
      <c r="J13" s="381"/>
      <c r="K13" s="381"/>
      <c r="L13" s="381"/>
      <c r="M13" s="381"/>
      <c r="N13" s="381"/>
      <c r="O13" s="381"/>
      <c r="P13" s="381"/>
      <c r="Q13" s="381"/>
      <c r="R13" s="381"/>
      <c r="S13" s="378"/>
      <c r="T13" s="379"/>
    </row>
    <row r="14" spans="1:20" ht="15.6" x14ac:dyDescent="0.3">
      <c r="B14" s="386" t="s">
        <v>15</v>
      </c>
      <c r="C14" s="387"/>
      <c r="D14" s="387"/>
      <c r="E14" s="388">
        <f>' 2. LCC Hyra'!H16</f>
        <v>0</v>
      </c>
      <c r="F14" s="389" t="s">
        <v>0</v>
      </c>
      <c r="G14" s="381"/>
      <c r="H14" s="389" t="s">
        <v>9</v>
      </c>
      <c r="I14" s="390"/>
      <c r="J14" s="91">
        <f>' 2. LCC Hyra'!H17</f>
        <v>0.05</v>
      </c>
      <c r="K14" s="381"/>
      <c r="L14" s="381"/>
      <c r="M14" s="381"/>
      <c r="N14" s="381"/>
      <c r="O14" s="381"/>
      <c r="P14" s="381"/>
      <c r="Q14" s="381"/>
      <c r="R14" s="381"/>
      <c r="S14" s="378"/>
      <c r="T14" s="379"/>
    </row>
    <row r="15" spans="1:20" ht="15.6" x14ac:dyDescent="0.3">
      <c r="B15" s="391"/>
      <c r="C15" s="392"/>
      <c r="D15" s="392"/>
      <c r="E15" s="388"/>
      <c r="F15" s="389"/>
      <c r="G15" s="381"/>
      <c r="H15" s="389"/>
      <c r="I15" s="390"/>
      <c r="J15" s="91"/>
      <c r="K15" s="381"/>
      <c r="L15" s="381"/>
      <c r="M15" s="381"/>
      <c r="N15" s="381"/>
      <c r="O15" s="381"/>
      <c r="P15" s="381"/>
      <c r="Q15" s="381"/>
      <c r="R15" s="381"/>
      <c r="S15" s="378"/>
      <c r="T15" s="379"/>
    </row>
    <row r="16" spans="1:20" ht="21" x14ac:dyDescent="0.4">
      <c r="B16" s="380" t="s">
        <v>159</v>
      </c>
      <c r="C16" s="381"/>
      <c r="D16" s="381"/>
      <c r="E16" s="381"/>
      <c r="F16" s="385"/>
      <c r="G16" s="385"/>
      <c r="H16" s="385"/>
      <c r="I16" s="385"/>
      <c r="J16" s="381"/>
      <c r="K16" s="381"/>
      <c r="L16" s="381"/>
      <c r="M16" s="381"/>
      <c r="N16" s="381"/>
      <c r="O16" s="381"/>
      <c r="P16" s="381"/>
      <c r="Q16" s="381"/>
      <c r="R16" s="381"/>
      <c r="S16" s="378"/>
      <c r="T16" s="379"/>
    </row>
    <row r="17" spans="2:20" ht="14.4" x14ac:dyDescent="0.3">
      <c r="B17" s="393" t="s">
        <v>17</v>
      </c>
      <c r="C17" s="389"/>
      <c r="D17" s="389"/>
      <c r="E17" s="394"/>
      <c r="F17" s="395" t="str">
        <f>IF(ISNA(HLOOKUP(F18,' 2. LCC Hyra'!$I$60:$XFD$143,2,FALSE)) = TRUE, "",HLOOKUP(F18,' 2. LCC Hyra'!$I$60:$XFD$143,2,FALSE))</f>
        <v/>
      </c>
      <c r="G17" s="395"/>
      <c r="H17" s="395"/>
      <c r="I17" s="395" t="str">
        <f>IF(ISNA(HLOOKUP(I18,' 2. LCC Hyra'!$I$60:$XFD$143,2,FALSE)) = TRUE, "",HLOOKUP(I18,' 2. LCC Hyra'!$I$60:$XFD$143,2,FALSE))</f>
        <v/>
      </c>
      <c r="J17" s="395"/>
      <c r="K17" s="395"/>
      <c r="L17" s="395" t="str">
        <f>IF(ISNA(HLOOKUP(L18,' 2. LCC Hyra'!$I$60:$XFD$143,2,FALSE)) = TRUE, "",HLOOKUP(L18,' 2. LCC Hyra'!$I$60:$XFD$143,2,FALSE))</f>
        <v/>
      </c>
      <c r="M17" s="395"/>
      <c r="N17" s="395"/>
      <c r="O17" s="395" t="str">
        <f>IF(ISNA(HLOOKUP(O18,' 2. LCC Hyra'!$I$60:$XFD$143,2,FALSE)) = TRUE, "",HLOOKUP(O18,' 2. LCC Hyra'!$I$60:$XFD$143,2,FALSE))</f>
        <v/>
      </c>
      <c r="P17" s="395"/>
      <c r="Q17" s="395"/>
      <c r="R17" s="395" t="str">
        <f>IF(ISNA(HLOOKUP(R18,' 2. LCC Hyra'!$I$60:$XFD$143,2,FALSE)) = TRUE, "",HLOOKUP(R18,' 2. LCC Hyra'!$I$60:$XFD$143,2,FALSE))</f>
        <v/>
      </c>
      <c r="S17" s="395"/>
      <c r="T17" s="396"/>
    </row>
    <row r="18" spans="2:20" ht="14.25" customHeight="1" x14ac:dyDescent="0.3">
      <c r="B18" s="397" t="s">
        <v>255</v>
      </c>
      <c r="C18" s="93"/>
      <c r="D18" s="93"/>
      <c r="E18" s="94"/>
      <c r="F18" s="357">
        <v>1</v>
      </c>
      <c r="G18" s="357"/>
      <c r="H18" s="357"/>
      <c r="I18" s="357">
        <v>2</v>
      </c>
      <c r="J18" s="357"/>
      <c r="K18" s="357"/>
      <c r="L18" s="357">
        <v>3</v>
      </c>
      <c r="M18" s="357"/>
      <c r="N18" s="357"/>
      <c r="O18" s="357">
        <v>4</v>
      </c>
      <c r="P18" s="357"/>
      <c r="Q18" s="357"/>
      <c r="R18" s="357">
        <v>5</v>
      </c>
      <c r="S18" s="357"/>
      <c r="T18" s="398"/>
    </row>
    <row r="19" spans="2:20" ht="14.25" customHeight="1" x14ac:dyDescent="0.3">
      <c r="B19" s="399"/>
      <c r="C19" s="389"/>
      <c r="D19" s="389"/>
      <c r="E19" s="394"/>
      <c r="F19" s="400"/>
      <c r="G19" s="400"/>
      <c r="H19" s="400"/>
      <c r="I19" s="400"/>
      <c r="J19" s="400"/>
      <c r="K19" s="400"/>
      <c r="L19" s="400"/>
      <c r="M19" s="400"/>
      <c r="N19" s="400"/>
      <c r="O19" s="400"/>
      <c r="P19" s="400"/>
      <c r="Q19" s="400"/>
      <c r="R19" s="400"/>
      <c r="S19" s="400"/>
      <c r="T19" s="401"/>
    </row>
    <row r="20" spans="2:20" ht="14.25" customHeight="1" x14ac:dyDescent="0.3">
      <c r="B20" s="399" t="s">
        <v>160</v>
      </c>
      <c r="C20" s="389"/>
      <c r="D20" s="389"/>
      <c r="E20" s="394"/>
      <c r="F20" s="402" t="str">
        <f>IF(ISNA(HLOOKUP(F18,' 2. LCC Hyra'!$I$60:$XFD$141,25,FALSE)) = TRUE, "",HLOOKUP(F18,' 2. LCC Hyra'!$I$60:$XFD$141,25,FALSE))</f>
        <v/>
      </c>
      <c r="G20" s="402"/>
      <c r="H20" s="402"/>
      <c r="I20" s="402" t="str">
        <f>IF(ISNA(HLOOKUP(I18,' 2. LCC Hyra'!$I$60:$XFD$141,25,FALSE)) = TRUE, "",HLOOKUP(I18,' 2. LCC Hyra'!$I$60:$XFD$141,25,FALSE))</f>
        <v/>
      </c>
      <c r="J20" s="402"/>
      <c r="K20" s="402"/>
      <c r="L20" s="402" t="str">
        <f>IF(ISNA(HLOOKUP(L18,' 2. LCC Hyra'!$I$60:$XFD$141,25,FALSE)) = TRUE, "",HLOOKUP(L18,' 2. LCC Hyra'!$I$60:$XFD$141,25,FALSE))</f>
        <v/>
      </c>
      <c r="M20" s="402"/>
      <c r="N20" s="402"/>
      <c r="O20" s="402" t="str">
        <f>IF(ISNA(HLOOKUP(O18,' 2. LCC Hyra'!$I$60:$XFD$141,25,FALSE)) = TRUE, "",HLOOKUP(O18,' 2. LCC Hyra'!$I$60:$XFD$141,25,FALSE))</f>
        <v/>
      </c>
      <c r="P20" s="402"/>
      <c r="Q20" s="402"/>
      <c r="R20" s="402" t="str">
        <f>IF(ISNA(HLOOKUP(R18,' 2. LCC Hyra'!$I$60:$XFD$141,25,FALSE)) = TRUE, "",HLOOKUP(R18,' 2. LCC Hyra'!$I$60:$XFD$141,25,FALSE))</f>
        <v/>
      </c>
      <c r="S20" s="402"/>
      <c r="T20" s="403"/>
    </row>
    <row r="21" spans="2:20" ht="14.25" customHeight="1" x14ac:dyDescent="0.3">
      <c r="B21" s="399" t="s">
        <v>66</v>
      </c>
      <c r="C21" s="389"/>
      <c r="D21" s="389"/>
      <c r="E21" s="394"/>
      <c r="F21" s="402" t="str">
        <f>IF(ISNA(HLOOKUP(F18,' 2. LCC Hyra'!$I$60:$XFD$141,47,FALSE)) = TRUE, "",HLOOKUP(F18,' 2. LCC Hyra'!$I$60:$XFD$141,47,FALSE))</f>
        <v/>
      </c>
      <c r="G21" s="402"/>
      <c r="H21" s="402"/>
      <c r="I21" s="402" t="str">
        <f>IF(ISNA(HLOOKUP(I18,' 2. LCC Hyra'!$I$60:$XFD$141,47,FALSE)) = TRUE, "",HLOOKUP(I18,' 2. LCC Hyra'!$I$60:$XFD$141,47,FALSE))</f>
        <v/>
      </c>
      <c r="J21" s="402"/>
      <c r="K21" s="402"/>
      <c r="L21" s="402" t="str">
        <f>IF(ISNA(HLOOKUP(L18,' 2. LCC Hyra'!$I$60:$XFD$141,47,FALSE)) = TRUE, "",HLOOKUP(L18,' 2. LCC Hyra'!$I$60:$XFD$141,47,FALSE))</f>
        <v/>
      </c>
      <c r="M21" s="402"/>
      <c r="N21" s="402"/>
      <c r="O21" s="402" t="str">
        <f>IF(ISNA(HLOOKUP(O18,' 2. LCC Hyra'!$I$60:$XFD$141,47,FALSE)) = TRUE, "",HLOOKUP(O18,' 2. LCC Hyra'!$I$60:$XFD$141,47,FALSE))</f>
        <v/>
      </c>
      <c r="P21" s="402"/>
      <c r="Q21" s="402"/>
      <c r="R21" s="402" t="str">
        <f>IF(ISNA(HLOOKUP(R18,' 2. LCC Hyra'!$I$60:$XFD$141,47,FALSE)) = TRUE, "",HLOOKUP(R18,' 2. LCC Hyra'!$I$60:$XFD$141,47,FALSE))</f>
        <v/>
      </c>
      <c r="S21" s="402"/>
      <c r="T21" s="403"/>
    </row>
    <row r="22" spans="2:20" ht="14.25" customHeight="1" x14ac:dyDescent="0.3">
      <c r="B22" s="399" t="s">
        <v>1</v>
      </c>
      <c r="C22" s="389"/>
      <c r="D22" s="389"/>
      <c r="E22" s="394"/>
      <c r="F22" s="402" t="str">
        <f>IF(ISNA(HLOOKUP(F18,' 2. LCC Hyra'!$I$60:$XFD$141,55,FALSE)) = TRUE, "",HLOOKUP(F18,' 2. LCC Hyra'!$I$60:$XFD$141,55,FALSE))</f>
        <v/>
      </c>
      <c r="G22" s="402"/>
      <c r="H22" s="402"/>
      <c r="I22" s="402" t="str">
        <f>IF(ISNA(HLOOKUP(I18,' 2. LCC Hyra'!$I$60:$XFD$141,55,FALSE)) = TRUE, "",HLOOKUP(I18,' 2. LCC Hyra'!$I$60:$XFD$141,55,FALSE))</f>
        <v/>
      </c>
      <c r="J22" s="402"/>
      <c r="K22" s="402"/>
      <c r="L22" s="402" t="str">
        <f>IF(ISNA(HLOOKUP(L18,' 2. LCC Hyra'!$I$60:$XFD$141,55,FALSE)) = TRUE, "",HLOOKUP(L18,' 2. LCC Hyra'!$I$60:$XFD$141,55,FALSE))</f>
        <v/>
      </c>
      <c r="M22" s="402"/>
      <c r="N22" s="402"/>
      <c r="O22" s="402" t="str">
        <f>IF(ISNA(HLOOKUP(O18,' 2. LCC Hyra'!$I$60:$XFD$141,55,FALSE)) = TRUE, "",HLOOKUP(O18,' 2. LCC Hyra'!$I$60:$XFD$141,55,FALSE))</f>
        <v/>
      </c>
      <c r="P22" s="402"/>
      <c r="Q22" s="402"/>
      <c r="R22" s="402" t="str">
        <f>IF(ISNA(HLOOKUP(R18,' 2. LCC Hyra'!$I$60:$XFD$141,55,FALSE)) = TRUE, "",HLOOKUP(R18,' 2. LCC Hyra'!$I$60:$XFD$141,55,FALSE))</f>
        <v/>
      </c>
      <c r="S22" s="402"/>
      <c r="T22" s="403"/>
    </row>
    <row r="23" spans="2:20" ht="14.25" customHeight="1" x14ac:dyDescent="0.3">
      <c r="B23" s="397" t="s">
        <v>57</v>
      </c>
      <c r="C23" s="95"/>
      <c r="D23" s="95"/>
      <c r="E23" s="94"/>
      <c r="F23" s="356" t="str">
        <f>IF(ISNA(HLOOKUP(F18,' 2. LCC Hyra'!$I$60:$XFD$143,84,FALSE)) = TRUE, "",HLOOKUP(F18,' 2. LCC Hyra'!$I$60:$XFD$143,84,FALSE))</f>
        <v/>
      </c>
      <c r="G23" s="356"/>
      <c r="H23" s="356"/>
      <c r="I23" s="356" t="str">
        <f>IF(ISNA(HLOOKUP(I18,' 2. LCC Hyra'!$I$60:$XFD$143,84,FALSE)) = TRUE, "",HLOOKUP(I18,' 2. LCC Hyra'!$I$60:$XFD$143,84,FALSE))</f>
        <v/>
      </c>
      <c r="J23" s="356"/>
      <c r="K23" s="356"/>
      <c r="L23" s="356" t="str">
        <f>IF(ISNA(HLOOKUP(L18,' 2. LCC Hyra'!$I$60:$XFD$143,84,FALSE)) = TRUE, "",HLOOKUP(L18,' 2. LCC Hyra'!$I$60:$XFD$143,84,FALSE))</f>
        <v/>
      </c>
      <c r="M23" s="356"/>
      <c r="N23" s="356"/>
      <c r="O23" s="356" t="str">
        <f>IF(ISNA(HLOOKUP(O18,' 2. LCC Hyra'!$I$60:$XFD$143,84,FALSE)) = TRUE, "",HLOOKUP(O18,' 2. LCC Hyra'!$I$60:$XFD$143,84,FALSE))</f>
        <v/>
      </c>
      <c r="P23" s="356"/>
      <c r="Q23" s="356"/>
      <c r="R23" s="356" t="str">
        <f>IF(ISNA(HLOOKUP(R18,' 2. LCC Hyra'!$I$60:$XFD$143,84,FALSE)) = TRUE, "",HLOOKUP(R18,' 2. LCC Hyra'!$I$60:$XFD$143,84,FALSE))</f>
        <v/>
      </c>
      <c r="S23" s="356"/>
      <c r="T23" s="404"/>
    </row>
    <row r="24" spans="2:20" ht="14.4" x14ac:dyDescent="0.3">
      <c r="B24" s="393" t="s">
        <v>16</v>
      </c>
      <c r="C24" s="389"/>
      <c r="D24" s="389"/>
      <c r="E24" s="394"/>
      <c r="F24" s="402" t="str">
        <f>IF(ISNA(HLOOKUP(F18,' 2. LCC Hyra'!$I$60:$XFD$145,85,FALSE)) = TRUE, "",HLOOKUP(F18,' 2. LCC Hyra'!$I$60:$XFD$145,85,FALSE))</f>
        <v/>
      </c>
      <c r="G24" s="402"/>
      <c r="H24" s="402"/>
      <c r="I24" s="402" t="str">
        <f>IF(ISNA(HLOOKUP(I18,' 2. LCC Hyra'!$I$60:$XFD$145,85,FALSE)) = TRUE, "",HLOOKUP(I18,' 2. LCC Hyra'!$I$60:$XFD$145,85,FALSE))</f>
        <v/>
      </c>
      <c r="J24" s="402"/>
      <c r="K24" s="402"/>
      <c r="L24" s="360" t="str">
        <f>IF(ISNA(HLOOKUP(L18,' 2. LCC Hyra'!$I$60:$XFD$145,85,FALSE)) = TRUE, "",HLOOKUP(L18,' 2. LCC Hyra'!$I$60:$XFD$145,85,FALSE))</f>
        <v/>
      </c>
      <c r="M24" s="360"/>
      <c r="N24" s="360"/>
      <c r="O24" s="402" t="str">
        <f>IF(ISNA(HLOOKUP(O18,' 2. LCC Hyra'!$I$60:$XFD$145,85,FALSE)) = TRUE, "",HLOOKUP(O18,' 2. LCC Hyra'!$I$60:$XFD$145,85,FALSE))</f>
        <v/>
      </c>
      <c r="P24" s="402"/>
      <c r="Q24" s="402"/>
      <c r="R24" s="402" t="str">
        <f>IF(ISNA(HLOOKUP(R18,' 2. LCC Hyra'!$I$60:$XFD$145,85,FALSE)) = TRUE, "",HLOOKUP(R18,' 2. LCC Hyra'!$I$60:$XFD$145,85,FALSE))</f>
        <v/>
      </c>
      <c r="S24" s="402"/>
      <c r="T24" s="403"/>
    </row>
    <row r="25" spans="2:20" ht="14.4" x14ac:dyDescent="0.3">
      <c r="B25" s="393" t="s">
        <v>152</v>
      </c>
      <c r="C25" s="389"/>
      <c r="D25" s="389"/>
      <c r="E25" s="394"/>
      <c r="F25" s="402" t="str">
        <f>IF(ISNA(HLOOKUP(F18,' 2. LCC Hyra'!$I$60:$XFD$145,4,FALSE)) = TRUE, "",HLOOKUP(F18,' 2. LCC Hyra'!$I$60:$XFD$145,4,FALSE))</f>
        <v/>
      </c>
      <c r="G25" s="402"/>
      <c r="H25" s="402"/>
      <c r="I25" s="402" t="str">
        <f>IF(ISNA(HLOOKUP(I18,' 2. LCC Hyra'!$I$60:$XFD$145,4,FALSE)) = TRUE, "",HLOOKUP(I18,' 2. LCC Hyra'!$I$60:$XFD$145,4,FALSE))</f>
        <v/>
      </c>
      <c r="J25" s="402"/>
      <c r="K25" s="402"/>
      <c r="L25" s="402" t="str">
        <f>IF(ISNA(HLOOKUP(L18,' 2. LCC Hyra'!$I$60:$XFD$145,4,FALSE)) = TRUE, "",HLOOKUP(L18,' 2. LCC Hyra'!$I$60:$XFD$145,4,FALSE))</f>
        <v/>
      </c>
      <c r="M25" s="402"/>
      <c r="N25" s="402"/>
      <c r="O25" s="402" t="str">
        <f>IF(ISNA(HLOOKUP(O18,' 2. LCC Hyra'!$I$60:$XFD$145,4,FALSE)) = TRUE, "",HLOOKUP(O18,' 2. LCC Hyra'!$I$60:$XFD$145,4,FALSE))</f>
        <v/>
      </c>
      <c r="P25" s="402"/>
      <c r="Q25" s="402"/>
      <c r="R25" s="402" t="str">
        <f>IF(ISNA(HLOOKUP(R18,' 2. LCC Hyra'!$I$60:$XFD$145,4,FALSE)) = TRUE, "",HLOOKUP(R18,' 2. LCC Hyra'!$I$60:$XFD$145,4,FALSE))</f>
        <v/>
      </c>
      <c r="S25" s="402"/>
      <c r="T25" s="403"/>
    </row>
    <row r="26" spans="2:20" ht="12.75" customHeight="1" x14ac:dyDescent="0.3">
      <c r="B26" s="384"/>
      <c r="C26" s="381"/>
      <c r="D26" s="381"/>
      <c r="E26" s="394"/>
      <c r="F26" s="405"/>
      <c r="G26" s="395"/>
      <c r="H26" s="395"/>
      <c r="I26" s="394"/>
      <c r="J26" s="381"/>
      <c r="K26" s="381"/>
      <c r="L26" s="381"/>
      <c r="M26" s="381"/>
      <c r="N26" s="381"/>
      <c r="O26" s="381"/>
      <c r="P26" s="381"/>
      <c r="Q26" s="381"/>
      <c r="R26" s="381"/>
      <c r="S26" s="381"/>
      <c r="T26" s="406"/>
    </row>
    <row r="27" spans="2:20" ht="14.4" x14ac:dyDescent="0.3">
      <c r="B27" s="393" t="s">
        <v>104</v>
      </c>
      <c r="C27" s="389"/>
      <c r="D27" s="389"/>
      <c r="E27" s="389"/>
      <c r="F27" s="395" t="str">
        <f>F17</f>
        <v/>
      </c>
      <c r="G27" s="395"/>
      <c r="H27" s="395"/>
      <c r="I27" s="395" t="str">
        <f>I17</f>
        <v/>
      </c>
      <c r="J27" s="395"/>
      <c r="K27" s="395"/>
      <c r="L27" s="395" t="str">
        <f>L17</f>
        <v/>
      </c>
      <c r="M27" s="395"/>
      <c r="N27" s="395"/>
      <c r="O27" s="395" t="str">
        <f>O17</f>
        <v/>
      </c>
      <c r="P27" s="395"/>
      <c r="Q27" s="395"/>
      <c r="R27" s="395" t="str">
        <f>R17</f>
        <v/>
      </c>
      <c r="S27" s="395"/>
      <c r="T27" s="396"/>
    </row>
    <row r="28" spans="2:20" ht="14.4" x14ac:dyDescent="0.3">
      <c r="B28" s="399" t="s">
        <v>99</v>
      </c>
      <c r="C28" s="389"/>
      <c r="D28" s="389"/>
      <c r="E28" s="407" t="s">
        <v>106</v>
      </c>
      <c r="F28" s="402" t="str">
        <f>(IF(ISNA(HLOOKUP(F18,' 2. LCC Hyra'!$I$60:$XFD$143,6,FALSE)) = TRUE, "",HLOOKUP(F18,' 2. LCC Hyra'!$I$60:$XFD$143,6,FALSE)))</f>
        <v/>
      </c>
      <c r="G28" s="402"/>
      <c r="H28" s="402"/>
      <c r="I28" s="402" t="str">
        <f>(IF(ISNA(HLOOKUP(I18,' 2. LCC Hyra'!$I$60:$XFD$143,6,FALSE)) = TRUE, "",HLOOKUP(I18,' 2. LCC Hyra'!$I$60:$XFD$143,6,FALSE)))</f>
        <v/>
      </c>
      <c r="J28" s="402"/>
      <c r="K28" s="402"/>
      <c r="L28" s="402" t="str">
        <f>(IF(ISNA(HLOOKUP(L18,' 2. LCC Hyra'!$I$60:$XFD$143,6,FALSE)) = TRUE, "",HLOOKUP(L18,' 2. LCC Hyra'!$I$60:$XFD$143,6,FALSE)))</f>
        <v/>
      </c>
      <c r="M28" s="402"/>
      <c r="N28" s="402"/>
      <c r="O28" s="402" t="str">
        <f>(IF(ISNA(HLOOKUP(O18,' 2. LCC Hyra'!$I$60:$XFD$143,6,FALSE)) = TRUE, "",HLOOKUP(O18,' 2. LCC Hyra'!$I$60:$XFD$143,6,FALSE)))</f>
        <v/>
      </c>
      <c r="P28" s="402"/>
      <c r="Q28" s="402"/>
      <c r="R28" s="402" t="str">
        <f>(IF(ISNA(HLOOKUP(R18,' 2. LCC Hyra'!$I$60:$XFD$143,6,FALSE)) = TRUE, "",HLOOKUP(R18,' 2. LCC Hyra'!$I$60:$XFD$143,6,FALSE)))</f>
        <v/>
      </c>
      <c r="S28" s="402"/>
      <c r="T28" s="403"/>
    </row>
    <row r="29" spans="2:20" ht="14.4" x14ac:dyDescent="0.3">
      <c r="B29" s="399" t="s">
        <v>256</v>
      </c>
      <c r="C29" s="389"/>
      <c r="D29" s="389"/>
      <c r="E29" s="408" t="s">
        <v>257</v>
      </c>
      <c r="F29" s="414"/>
      <c r="G29" s="414" t="str">
        <f>IF(ISNA(HLOOKUP(F18,' 2. LCC Hyra'!$I$60:$XFD$143,7,FALSE)) = TRUE, "",HLOOKUP(F18,' 2. LCC Hyra'!$I$60:$XFD$143,7,FALSE))</f>
        <v/>
      </c>
      <c r="H29" s="414"/>
      <c r="I29" s="414"/>
      <c r="J29" s="414" t="str">
        <f>IF(ISNA(HLOOKUP(I18,' 2. LCC Hyra'!$I$60:$XFD$143,7,FALSE)) = TRUE, "",HLOOKUP(I18,' 2. LCC Hyra'!$I$60:$XFD$143,7,FALSE))</f>
        <v/>
      </c>
      <c r="K29" s="414"/>
      <c r="L29" s="414"/>
      <c r="M29" s="414" t="str">
        <f>IF(ISNA(HLOOKUP(M18,' 2. LCC Hyra'!$I$60:$XFD$143,7,FALSE)) = TRUE, "",HLOOKUP(M18,' 2. LCC Hyra'!$I$60:$XFD$143,7,FALSE))</f>
        <v/>
      </c>
      <c r="N29" s="414"/>
      <c r="O29" s="414"/>
      <c r="P29" s="414" t="str">
        <f>IF(ISNA(HLOOKUP(P18,' 2. LCC Hyra'!$I$60:$XFD$143,7,FALSE)) = TRUE, "",HLOOKUP(P18,' 2. LCC Hyra'!$I$60:$XFD$143,7,FALSE))</f>
        <v/>
      </c>
      <c r="Q29" s="414"/>
      <c r="R29" s="414"/>
      <c r="S29" s="414" t="str">
        <f>IF(ISNA(HLOOKUP(S18,' 2. LCC Hyra'!$I$60:$XFD$143,7,FALSE)) = TRUE, "",HLOOKUP(S18,' 2. LCC Hyra'!$I$60:$XFD$143,7,FALSE))</f>
        <v/>
      </c>
      <c r="T29" s="415"/>
    </row>
    <row r="30" spans="2:20" ht="14.4" x14ac:dyDescent="0.3">
      <c r="B30" s="399" t="s">
        <v>39</v>
      </c>
      <c r="C30" s="389"/>
      <c r="D30" s="389"/>
      <c r="E30" s="407" t="s">
        <v>82</v>
      </c>
      <c r="F30" s="402" t="str">
        <f>IF(ISNA(HLOOKUP(F18,' 2. LCC Hyra'!$I$60:$XFD$143,8,FALSE)) = TRUE, "",HLOOKUP(F18,' 2. LCC Hyra'!$I$60:$XFD$143,8,FALSE))</f>
        <v/>
      </c>
      <c r="G30" s="402"/>
      <c r="H30" s="402"/>
      <c r="I30" s="402" t="str">
        <f>IF(ISNA(HLOOKUP(I18,' 2. LCC Hyra'!$I$60:$XFD$143,8,FALSE)) = TRUE, "",HLOOKUP(I18,' 2. LCC Hyra'!$I$60:$XFD$143,8,FALSE))</f>
        <v/>
      </c>
      <c r="J30" s="402"/>
      <c r="K30" s="402"/>
      <c r="L30" s="402" t="str">
        <f>IF(ISNA(HLOOKUP(L18,' 2. LCC Hyra'!$I$60:$XFD$143,8,FALSE)) = TRUE, "",HLOOKUP(L18,' 2. LCC Hyra'!$I$60:$XFD$143,8,FALSE))</f>
        <v/>
      </c>
      <c r="M30" s="402"/>
      <c r="N30" s="402"/>
      <c r="O30" s="402" t="str">
        <f>IF(ISNA(HLOOKUP(O18,' 2. LCC Hyra'!$I$60:$XFD$143,8,FALSE)) = TRUE, "",HLOOKUP(O18,' 2. LCC Hyra'!$I$60:$XFD$143,8,FALSE))</f>
        <v/>
      </c>
      <c r="P30" s="402"/>
      <c r="Q30" s="402"/>
      <c r="R30" s="402" t="str">
        <f>IF(ISNA(HLOOKUP(R18,' 2. LCC Hyra'!$I$60:$XFD$143,8,FALSE)) = TRUE, "",HLOOKUP(R18,' 2. LCC Hyra'!$I$60:$XFD$143,8,FALSE))</f>
        <v/>
      </c>
      <c r="S30" s="402"/>
      <c r="T30" s="403"/>
    </row>
    <row r="31" spans="2:20" x14ac:dyDescent="0.25">
      <c r="B31" s="377"/>
      <c r="C31" s="378"/>
      <c r="D31" s="378"/>
      <c r="E31" s="378"/>
      <c r="F31" s="378"/>
      <c r="G31" s="378"/>
      <c r="H31" s="378"/>
      <c r="I31" s="378"/>
      <c r="J31" s="378"/>
      <c r="K31" s="378"/>
      <c r="L31" s="378"/>
      <c r="M31" s="378"/>
      <c r="N31" s="378"/>
      <c r="O31" s="378"/>
      <c r="P31" s="378"/>
      <c r="Q31" s="378"/>
      <c r="R31" s="378"/>
      <c r="S31" s="378"/>
      <c r="T31" s="379"/>
    </row>
    <row r="32" spans="2:20" x14ac:dyDescent="0.25">
      <c r="B32" s="377"/>
      <c r="C32" s="378"/>
      <c r="D32" s="378"/>
      <c r="E32" s="378"/>
      <c r="F32" s="378"/>
      <c r="G32" s="378"/>
      <c r="H32" s="378"/>
      <c r="I32" s="378"/>
      <c r="J32" s="378"/>
      <c r="K32" s="378"/>
      <c r="L32" s="378"/>
      <c r="M32" s="378"/>
      <c r="N32" s="378"/>
      <c r="O32" s="378"/>
      <c r="P32" s="378"/>
      <c r="Q32" s="378"/>
      <c r="R32" s="378"/>
      <c r="S32" s="378"/>
      <c r="T32" s="379"/>
    </row>
    <row r="33" spans="2:20" x14ac:dyDescent="0.25">
      <c r="B33" s="377"/>
      <c r="C33" s="378"/>
      <c r="D33" s="378"/>
      <c r="E33" s="378"/>
      <c r="F33" s="378"/>
      <c r="G33" s="378"/>
      <c r="H33" s="378"/>
      <c r="I33" s="378"/>
      <c r="J33" s="378"/>
      <c r="K33" s="378"/>
      <c r="L33" s="378"/>
      <c r="M33" s="378"/>
      <c r="N33" s="378"/>
      <c r="O33" s="378"/>
      <c r="P33" s="378"/>
      <c r="Q33" s="378"/>
      <c r="R33" s="378"/>
      <c r="S33" s="378"/>
      <c r="T33" s="379"/>
    </row>
    <row r="34" spans="2:20" x14ac:dyDescent="0.25">
      <c r="B34" s="377"/>
      <c r="C34" s="378"/>
      <c r="D34" s="378"/>
      <c r="E34" s="378"/>
      <c r="F34" s="378"/>
      <c r="G34" s="378"/>
      <c r="H34" s="378"/>
      <c r="I34" s="378"/>
      <c r="J34" s="378"/>
      <c r="K34" s="378"/>
      <c r="L34" s="378"/>
      <c r="M34" s="378"/>
      <c r="N34" s="378"/>
      <c r="O34" s="378"/>
      <c r="P34" s="378"/>
      <c r="Q34" s="378"/>
      <c r="R34" s="378"/>
      <c r="S34" s="378"/>
      <c r="T34" s="379"/>
    </row>
    <row r="35" spans="2:20" x14ac:dyDescent="0.25">
      <c r="B35" s="377"/>
      <c r="C35" s="378"/>
      <c r="D35" s="378"/>
      <c r="E35" s="378"/>
      <c r="F35" s="378"/>
      <c r="G35" s="378"/>
      <c r="H35" s="378"/>
      <c r="I35" s="378"/>
      <c r="J35" s="378"/>
      <c r="K35" s="378"/>
      <c r="L35" s="378"/>
      <c r="M35" s="378"/>
      <c r="N35" s="378"/>
      <c r="O35" s="378"/>
      <c r="P35" s="378"/>
      <c r="Q35" s="378"/>
      <c r="R35" s="378"/>
      <c r="S35" s="378"/>
      <c r="T35" s="379"/>
    </row>
    <row r="36" spans="2:20" x14ac:dyDescent="0.25">
      <c r="B36" s="377"/>
      <c r="C36" s="378"/>
      <c r="D36" s="378"/>
      <c r="E36" s="378"/>
      <c r="F36" s="378"/>
      <c r="G36" s="378"/>
      <c r="H36" s="378"/>
      <c r="I36" s="378"/>
      <c r="J36" s="378"/>
      <c r="K36" s="378"/>
      <c r="L36" s="378"/>
      <c r="M36" s="378"/>
      <c r="N36" s="378"/>
      <c r="O36" s="378"/>
      <c r="P36" s="378"/>
      <c r="Q36" s="378"/>
      <c r="R36" s="378"/>
      <c r="S36" s="378"/>
      <c r="T36" s="379"/>
    </row>
    <row r="37" spans="2:20" x14ac:dyDescent="0.25">
      <c r="B37" s="377"/>
      <c r="C37" s="378"/>
      <c r="D37" s="378"/>
      <c r="E37" s="378"/>
      <c r="F37" s="378"/>
      <c r="G37" s="378"/>
      <c r="H37" s="378"/>
      <c r="I37" s="378"/>
      <c r="J37" s="378"/>
      <c r="K37" s="378"/>
      <c r="L37" s="378"/>
      <c r="M37" s="378"/>
      <c r="N37" s="378"/>
      <c r="O37" s="378"/>
      <c r="P37" s="378"/>
      <c r="Q37" s="378"/>
      <c r="R37" s="378"/>
      <c r="S37" s="378"/>
      <c r="T37" s="379"/>
    </row>
    <row r="38" spans="2:20" x14ac:dyDescent="0.25">
      <c r="B38" s="377"/>
      <c r="C38" s="378"/>
      <c r="D38" s="378"/>
      <c r="E38" s="378"/>
      <c r="F38" s="378"/>
      <c r="G38" s="378"/>
      <c r="H38" s="378"/>
      <c r="I38" s="378"/>
      <c r="J38" s="378"/>
      <c r="K38" s="378"/>
      <c r="L38" s="378"/>
      <c r="M38" s="378"/>
      <c r="N38" s="378"/>
      <c r="O38" s="378"/>
      <c r="P38" s="378"/>
      <c r="Q38" s="378"/>
      <c r="R38" s="378"/>
      <c r="S38" s="378"/>
      <c r="T38" s="379"/>
    </row>
    <row r="39" spans="2:20" x14ac:dyDescent="0.25">
      <c r="B39" s="377"/>
      <c r="C39" s="378"/>
      <c r="D39" s="378"/>
      <c r="E39" s="378"/>
      <c r="F39" s="378"/>
      <c r="G39" s="378"/>
      <c r="H39" s="378"/>
      <c r="I39" s="378"/>
      <c r="J39" s="378"/>
      <c r="K39" s="378"/>
      <c r="L39" s="378"/>
      <c r="M39" s="378"/>
      <c r="N39" s="378"/>
      <c r="O39" s="378"/>
      <c r="P39" s="378"/>
      <c r="Q39" s="378"/>
      <c r="R39" s="378"/>
      <c r="S39" s="378"/>
      <c r="T39" s="379"/>
    </row>
    <row r="40" spans="2:20" x14ac:dyDescent="0.25">
      <c r="B40" s="377"/>
      <c r="C40" s="378"/>
      <c r="D40" s="378"/>
      <c r="E40" s="378"/>
      <c r="F40" s="378"/>
      <c r="G40" s="378"/>
      <c r="H40" s="378"/>
      <c r="I40" s="378"/>
      <c r="J40" s="378"/>
      <c r="K40" s="378"/>
      <c r="L40" s="378"/>
      <c r="M40" s="378"/>
      <c r="N40" s="378"/>
      <c r="O40" s="378"/>
      <c r="P40" s="378"/>
      <c r="Q40" s="378"/>
      <c r="R40" s="378"/>
      <c r="S40" s="378"/>
      <c r="T40" s="379"/>
    </row>
    <row r="41" spans="2:20" x14ac:dyDescent="0.25">
      <c r="B41" s="377"/>
      <c r="C41" s="378"/>
      <c r="D41" s="378"/>
      <c r="E41" s="378"/>
      <c r="F41" s="378"/>
      <c r="G41" s="378"/>
      <c r="H41" s="378"/>
      <c r="I41" s="378"/>
      <c r="J41" s="378"/>
      <c r="K41" s="378"/>
      <c r="L41" s="378"/>
      <c r="M41" s="378"/>
      <c r="N41" s="378"/>
      <c r="O41" s="378"/>
      <c r="P41" s="378"/>
      <c r="Q41" s="378"/>
      <c r="R41" s="378"/>
      <c r="S41" s="378"/>
      <c r="T41" s="379"/>
    </row>
    <row r="42" spans="2:20" x14ac:dyDescent="0.25">
      <c r="B42" s="377"/>
      <c r="C42" s="378"/>
      <c r="D42" s="378"/>
      <c r="E42" s="378"/>
      <c r="F42" s="378"/>
      <c r="G42" s="378"/>
      <c r="H42" s="378"/>
      <c r="I42" s="378"/>
      <c r="J42" s="378"/>
      <c r="K42" s="378"/>
      <c r="L42" s="378"/>
      <c r="M42" s="378"/>
      <c r="N42" s="378"/>
      <c r="O42" s="378"/>
      <c r="P42" s="378"/>
      <c r="Q42" s="378"/>
      <c r="R42" s="378"/>
      <c r="S42" s="378"/>
      <c r="T42" s="379"/>
    </row>
    <row r="43" spans="2:20" x14ac:dyDescent="0.25">
      <c r="B43" s="377"/>
      <c r="C43" s="378"/>
      <c r="D43" s="378"/>
      <c r="E43" s="378"/>
      <c r="F43" s="378"/>
      <c r="G43" s="378"/>
      <c r="H43" s="378"/>
      <c r="I43" s="378"/>
      <c r="J43" s="378"/>
      <c r="K43" s="378"/>
      <c r="L43" s="378"/>
      <c r="M43" s="378"/>
      <c r="N43" s="378"/>
      <c r="O43" s="378"/>
      <c r="P43" s="378"/>
      <c r="Q43" s="378"/>
      <c r="R43" s="378"/>
      <c r="S43" s="378"/>
      <c r="T43" s="379"/>
    </row>
    <row r="44" spans="2:20" x14ac:dyDescent="0.25">
      <c r="B44" s="377"/>
      <c r="C44" s="378"/>
      <c r="D44" s="378"/>
      <c r="E44" s="378"/>
      <c r="F44" s="378"/>
      <c r="G44" s="378"/>
      <c r="H44" s="378"/>
      <c r="I44" s="378"/>
      <c r="J44" s="378"/>
      <c r="K44" s="378"/>
      <c r="L44" s="378"/>
      <c r="M44" s="378"/>
      <c r="N44" s="378"/>
      <c r="O44" s="378"/>
      <c r="P44" s="378"/>
      <c r="Q44" s="378"/>
      <c r="R44" s="378"/>
      <c r="S44" s="378"/>
      <c r="T44" s="379"/>
    </row>
    <row r="45" spans="2:20" x14ac:dyDescent="0.25">
      <c r="B45" s="377"/>
      <c r="C45" s="378"/>
      <c r="D45" s="378"/>
      <c r="E45" s="378"/>
      <c r="F45" s="378"/>
      <c r="G45" s="378"/>
      <c r="H45" s="378"/>
      <c r="I45" s="378"/>
      <c r="J45" s="378"/>
      <c r="K45" s="378"/>
      <c r="L45" s="378"/>
      <c r="M45" s="378"/>
      <c r="N45" s="378"/>
      <c r="O45" s="378"/>
      <c r="P45" s="378"/>
      <c r="Q45" s="378"/>
      <c r="R45" s="378"/>
      <c r="S45" s="378"/>
      <c r="T45" s="379"/>
    </row>
    <row r="46" spans="2:20" x14ac:dyDescent="0.25">
      <c r="B46" s="377"/>
      <c r="C46" s="378"/>
      <c r="D46" s="378"/>
      <c r="E46" s="378"/>
      <c r="F46" s="378"/>
      <c r="G46" s="378"/>
      <c r="H46" s="378"/>
      <c r="I46" s="378"/>
      <c r="J46" s="378"/>
      <c r="K46" s="378"/>
      <c r="L46" s="378"/>
      <c r="M46" s="378"/>
      <c r="N46" s="378"/>
      <c r="O46" s="378"/>
      <c r="P46" s="378"/>
      <c r="Q46" s="378"/>
      <c r="R46" s="378"/>
      <c r="S46" s="378"/>
      <c r="T46" s="379"/>
    </row>
    <row r="47" spans="2:20" x14ac:dyDescent="0.25">
      <c r="B47" s="377"/>
      <c r="C47" s="378"/>
      <c r="D47" s="378"/>
      <c r="E47" s="378"/>
      <c r="F47" s="378"/>
      <c r="G47" s="378"/>
      <c r="H47" s="378"/>
      <c r="I47" s="378"/>
      <c r="J47" s="378"/>
      <c r="K47" s="378"/>
      <c r="L47" s="378"/>
      <c r="M47" s="378"/>
      <c r="N47" s="378"/>
      <c r="O47" s="378"/>
      <c r="P47" s="378"/>
      <c r="Q47" s="378"/>
      <c r="R47" s="378"/>
      <c r="S47" s="378"/>
      <c r="T47" s="379"/>
    </row>
    <row r="48" spans="2:20" x14ac:dyDescent="0.25">
      <c r="B48" s="377"/>
      <c r="C48" s="378"/>
      <c r="D48" s="378"/>
      <c r="E48" s="378"/>
      <c r="F48" s="378"/>
      <c r="G48" s="378"/>
      <c r="H48" s="378"/>
      <c r="I48" s="378"/>
      <c r="J48" s="378"/>
      <c r="K48" s="378"/>
      <c r="L48" s="378"/>
      <c r="M48" s="378"/>
      <c r="N48" s="378"/>
      <c r="O48" s="378"/>
      <c r="P48" s="378"/>
      <c r="Q48" s="378"/>
      <c r="R48" s="378"/>
      <c r="S48" s="378"/>
      <c r="T48" s="379"/>
    </row>
    <row r="49" spans="2:20" x14ac:dyDescent="0.25">
      <c r="B49" s="377"/>
      <c r="C49" s="378"/>
      <c r="D49" s="378"/>
      <c r="E49" s="378"/>
      <c r="F49" s="378"/>
      <c r="G49" s="378"/>
      <c r="H49" s="378"/>
      <c r="I49" s="378"/>
      <c r="J49" s="378"/>
      <c r="K49" s="378"/>
      <c r="L49" s="378"/>
      <c r="M49" s="378"/>
      <c r="N49" s="378"/>
      <c r="O49" s="378"/>
      <c r="P49" s="378"/>
      <c r="Q49" s="378"/>
      <c r="R49" s="378"/>
      <c r="S49" s="378"/>
      <c r="T49" s="379"/>
    </row>
    <row r="50" spans="2:20" x14ac:dyDescent="0.25">
      <c r="B50" s="377"/>
      <c r="C50" s="378"/>
      <c r="D50" s="378"/>
      <c r="E50" s="378"/>
      <c r="F50" s="378"/>
      <c r="G50" s="378"/>
      <c r="H50" s="378"/>
      <c r="I50" s="378"/>
      <c r="J50" s="378"/>
      <c r="K50" s="378"/>
      <c r="L50" s="378"/>
      <c r="M50" s="378"/>
      <c r="N50" s="378"/>
      <c r="O50" s="378"/>
      <c r="P50" s="378"/>
      <c r="Q50" s="378"/>
      <c r="R50" s="378"/>
      <c r="S50" s="378"/>
      <c r="T50" s="379"/>
    </row>
    <row r="51" spans="2:20" x14ac:dyDescent="0.25">
      <c r="B51" s="377"/>
      <c r="C51" s="378"/>
      <c r="D51" s="378"/>
      <c r="E51" s="378"/>
      <c r="F51" s="378"/>
      <c r="G51" s="378"/>
      <c r="H51" s="378"/>
      <c r="I51" s="378"/>
      <c r="J51" s="378"/>
      <c r="K51" s="378"/>
      <c r="L51" s="378"/>
      <c r="M51" s="378"/>
      <c r="N51" s="378"/>
      <c r="O51" s="378"/>
      <c r="P51" s="378"/>
      <c r="Q51" s="378"/>
      <c r="R51" s="378"/>
      <c r="S51" s="378"/>
      <c r="T51" s="379"/>
    </row>
    <row r="52" spans="2:20" x14ac:dyDescent="0.25">
      <c r="B52" s="377"/>
      <c r="C52" s="378"/>
      <c r="D52" s="378"/>
      <c r="E52" s="378"/>
      <c r="F52" s="378"/>
      <c r="G52" s="378"/>
      <c r="H52" s="378"/>
      <c r="I52" s="378"/>
      <c r="J52" s="378"/>
      <c r="K52" s="378"/>
      <c r="L52" s="378"/>
      <c r="M52" s="378"/>
      <c r="N52" s="378"/>
      <c r="O52" s="378"/>
      <c r="P52" s="378"/>
      <c r="Q52" s="378"/>
      <c r="R52" s="378"/>
      <c r="S52" s="378"/>
      <c r="T52" s="379"/>
    </row>
    <row r="53" spans="2:20" x14ac:dyDescent="0.25">
      <c r="B53" s="377"/>
      <c r="C53" s="378"/>
      <c r="D53" s="378"/>
      <c r="E53" s="378"/>
      <c r="F53" s="378"/>
      <c r="G53" s="378"/>
      <c r="H53" s="378"/>
      <c r="I53" s="378"/>
      <c r="J53" s="378"/>
      <c r="K53" s="378"/>
      <c r="L53" s="378"/>
      <c r="M53" s="378"/>
      <c r="N53" s="378"/>
      <c r="O53" s="378"/>
      <c r="P53" s="378"/>
      <c r="Q53" s="378"/>
      <c r="R53" s="378"/>
      <c r="S53" s="378"/>
      <c r="T53" s="379"/>
    </row>
    <row r="54" spans="2:20" x14ac:dyDescent="0.25">
      <c r="B54" s="377"/>
      <c r="C54" s="378"/>
      <c r="D54" s="378"/>
      <c r="E54" s="378"/>
      <c r="F54" s="378"/>
      <c r="G54" s="378"/>
      <c r="H54" s="378"/>
      <c r="I54" s="378"/>
      <c r="J54" s="378"/>
      <c r="K54" s="378"/>
      <c r="L54" s="378"/>
      <c r="M54" s="378"/>
      <c r="N54" s="378"/>
      <c r="O54" s="378"/>
      <c r="P54" s="378"/>
      <c r="Q54" s="378"/>
      <c r="R54" s="378"/>
      <c r="S54" s="378"/>
      <c r="T54" s="379"/>
    </row>
    <row r="55" spans="2:20" ht="13.8" x14ac:dyDescent="0.25">
      <c r="B55" s="377"/>
      <c r="C55" s="378"/>
      <c r="D55" s="378"/>
      <c r="E55" s="378"/>
      <c r="F55" s="409"/>
      <c r="G55" s="409"/>
      <c r="H55" s="409"/>
      <c r="I55" s="409"/>
      <c r="J55" s="409"/>
      <c r="K55" s="409"/>
      <c r="L55" s="409"/>
      <c r="M55" s="409"/>
      <c r="N55" s="409"/>
      <c r="O55" s="409"/>
      <c r="P55" s="409"/>
      <c r="Q55" s="409"/>
      <c r="R55" s="409"/>
      <c r="S55" s="409"/>
      <c r="T55" s="410"/>
    </row>
    <row r="56" spans="2:20" x14ac:dyDescent="0.25">
      <c r="B56" s="377"/>
      <c r="C56" s="378"/>
      <c r="D56" s="378"/>
      <c r="E56" s="378"/>
      <c r="F56" s="378"/>
      <c r="G56" s="378"/>
      <c r="H56" s="378"/>
      <c r="I56" s="378"/>
      <c r="J56" s="378"/>
      <c r="K56" s="378"/>
      <c r="L56" s="378"/>
      <c r="M56" s="378"/>
      <c r="N56" s="378"/>
      <c r="O56" s="378"/>
      <c r="P56" s="378"/>
      <c r="Q56" s="378"/>
      <c r="R56" s="378"/>
      <c r="S56" s="378"/>
      <c r="T56" s="379"/>
    </row>
    <row r="57" spans="2:20" x14ac:dyDescent="0.25">
      <c r="B57" s="377"/>
      <c r="C57" s="378"/>
      <c r="D57" s="378"/>
      <c r="E57" s="378"/>
      <c r="F57" s="378"/>
      <c r="G57" s="378"/>
      <c r="H57" s="378"/>
      <c r="I57" s="378"/>
      <c r="J57" s="378"/>
      <c r="K57" s="378"/>
      <c r="L57" s="378"/>
      <c r="M57" s="378"/>
      <c r="N57" s="378"/>
      <c r="O57" s="378"/>
      <c r="P57" s="378"/>
      <c r="Q57" s="378"/>
      <c r="R57" s="378"/>
      <c r="S57" s="378"/>
      <c r="T57" s="379"/>
    </row>
    <row r="58" spans="2:20" x14ac:dyDescent="0.25">
      <c r="B58" s="377"/>
      <c r="C58" s="378"/>
      <c r="D58" s="378"/>
      <c r="E58" s="378"/>
      <c r="F58" s="378"/>
      <c r="G58" s="378"/>
      <c r="H58" s="378"/>
      <c r="I58" s="378"/>
      <c r="J58" s="378"/>
      <c r="K58" s="378"/>
      <c r="L58" s="378"/>
      <c r="M58" s="378"/>
      <c r="N58" s="378"/>
      <c r="O58" s="378"/>
      <c r="P58" s="378"/>
      <c r="Q58" s="378"/>
      <c r="R58" s="378"/>
      <c r="S58" s="378"/>
      <c r="T58" s="379"/>
    </row>
    <row r="59" spans="2:20" x14ac:dyDescent="0.25">
      <c r="B59" s="377"/>
      <c r="C59" s="378"/>
      <c r="D59" s="378"/>
      <c r="E59" s="378"/>
      <c r="F59" s="378"/>
      <c r="G59" s="378"/>
      <c r="H59" s="378"/>
      <c r="I59" s="378"/>
      <c r="J59" s="378"/>
      <c r="K59" s="378"/>
      <c r="L59" s="378"/>
      <c r="M59" s="378"/>
      <c r="N59" s="378"/>
      <c r="O59" s="378"/>
      <c r="P59" s="378"/>
      <c r="Q59" s="378"/>
      <c r="R59" s="378"/>
      <c r="S59" s="378"/>
      <c r="T59" s="379"/>
    </row>
    <row r="60" spans="2:20" x14ac:dyDescent="0.25">
      <c r="B60" s="377"/>
      <c r="C60" s="378"/>
      <c r="D60" s="378"/>
      <c r="E60" s="378"/>
      <c r="F60" s="378"/>
      <c r="G60" s="378"/>
      <c r="H60" s="378"/>
      <c r="I60" s="378"/>
      <c r="J60" s="378"/>
      <c r="K60" s="378"/>
      <c r="L60" s="378"/>
      <c r="M60" s="378"/>
      <c r="N60" s="378"/>
      <c r="O60" s="378"/>
      <c r="P60" s="378"/>
      <c r="Q60" s="378"/>
      <c r="R60" s="378"/>
      <c r="S60" s="378"/>
      <c r="T60" s="379"/>
    </row>
    <row r="61" spans="2:20" x14ac:dyDescent="0.25">
      <c r="B61" s="377"/>
      <c r="C61" s="378"/>
      <c r="D61" s="378"/>
      <c r="E61" s="378"/>
      <c r="F61" s="378"/>
      <c r="G61" s="378"/>
      <c r="H61" s="378"/>
      <c r="I61" s="378"/>
      <c r="J61" s="378"/>
      <c r="K61" s="378"/>
      <c r="L61" s="378"/>
      <c r="M61" s="378"/>
      <c r="N61" s="378"/>
      <c r="O61" s="378"/>
      <c r="P61" s="378"/>
      <c r="Q61" s="378"/>
      <c r="R61" s="378"/>
      <c r="S61" s="378"/>
      <c r="T61" s="379"/>
    </row>
    <row r="62" spans="2:20" x14ac:dyDescent="0.25">
      <c r="B62" s="377"/>
      <c r="C62" s="378"/>
      <c r="D62" s="378"/>
      <c r="E62" s="378"/>
      <c r="F62" s="378"/>
      <c r="G62" s="378"/>
      <c r="H62" s="378"/>
      <c r="I62" s="378"/>
      <c r="J62" s="378"/>
      <c r="K62" s="378"/>
      <c r="L62" s="378"/>
      <c r="M62" s="378"/>
      <c r="N62" s="378"/>
      <c r="O62" s="378"/>
      <c r="P62" s="378"/>
      <c r="Q62" s="378"/>
      <c r="R62" s="378"/>
      <c r="S62" s="378"/>
      <c r="T62" s="379"/>
    </row>
    <row r="63" spans="2:20" x14ac:dyDescent="0.25">
      <c r="B63" s="377"/>
      <c r="C63" s="378"/>
      <c r="D63" s="378"/>
      <c r="E63" s="378"/>
      <c r="F63" s="378"/>
      <c r="G63" s="378"/>
      <c r="H63" s="378"/>
      <c r="I63" s="378"/>
      <c r="J63" s="378"/>
      <c r="K63" s="378"/>
      <c r="L63" s="378"/>
      <c r="M63" s="378"/>
      <c r="N63" s="378"/>
      <c r="O63" s="378"/>
      <c r="P63" s="378"/>
      <c r="Q63" s="378"/>
      <c r="R63" s="378"/>
      <c r="S63" s="378"/>
      <c r="T63" s="379"/>
    </row>
    <row r="64" spans="2:20" x14ac:dyDescent="0.25">
      <c r="B64" s="377"/>
      <c r="C64" s="378"/>
      <c r="D64" s="378"/>
      <c r="E64" s="378"/>
      <c r="F64" s="378"/>
      <c r="G64" s="378"/>
      <c r="H64" s="378"/>
      <c r="I64" s="378"/>
      <c r="J64" s="378"/>
      <c r="K64" s="378"/>
      <c r="L64" s="378"/>
      <c r="M64" s="378"/>
      <c r="N64" s="378"/>
      <c r="O64" s="378"/>
      <c r="P64" s="378"/>
      <c r="Q64" s="378"/>
      <c r="R64" s="378"/>
      <c r="S64" s="378"/>
      <c r="T64" s="379"/>
    </row>
    <row r="65" spans="2:20" x14ac:dyDescent="0.25">
      <c r="B65" s="377"/>
      <c r="C65" s="378"/>
      <c r="D65" s="378"/>
      <c r="E65" s="378"/>
      <c r="F65" s="378"/>
      <c r="G65" s="378"/>
      <c r="H65" s="378"/>
      <c r="I65" s="378"/>
      <c r="J65" s="378"/>
      <c r="K65" s="378"/>
      <c r="L65" s="378"/>
      <c r="M65" s="378"/>
      <c r="N65" s="378"/>
      <c r="O65" s="378"/>
      <c r="P65" s="378"/>
      <c r="Q65" s="378"/>
      <c r="R65" s="378"/>
      <c r="S65" s="378"/>
      <c r="T65" s="379"/>
    </row>
    <row r="66" spans="2:20" x14ac:dyDescent="0.25">
      <c r="B66" s="377"/>
      <c r="C66" s="378"/>
      <c r="D66" s="378"/>
      <c r="E66" s="378"/>
      <c r="F66" s="378"/>
      <c r="G66" s="378"/>
      <c r="H66" s="378"/>
      <c r="I66" s="378"/>
      <c r="J66" s="378"/>
      <c r="K66" s="378"/>
      <c r="L66" s="378"/>
      <c r="M66" s="378"/>
      <c r="N66" s="378"/>
      <c r="O66" s="378"/>
      <c r="P66" s="378"/>
      <c r="Q66" s="378"/>
      <c r="R66" s="378"/>
      <c r="S66" s="378"/>
      <c r="T66" s="379"/>
    </row>
    <row r="67" spans="2:20" x14ac:dyDescent="0.25">
      <c r="B67" s="377"/>
      <c r="C67" s="378"/>
      <c r="D67" s="378"/>
      <c r="E67" s="378"/>
      <c r="F67" s="378"/>
      <c r="G67" s="378"/>
      <c r="H67" s="378"/>
      <c r="I67" s="378"/>
      <c r="J67" s="378"/>
      <c r="K67" s="378"/>
      <c r="L67" s="378"/>
      <c r="M67" s="378"/>
      <c r="N67" s="378"/>
      <c r="O67" s="378"/>
      <c r="P67" s="378"/>
      <c r="Q67" s="378"/>
      <c r="R67" s="378"/>
      <c r="S67" s="378"/>
      <c r="T67" s="379"/>
    </row>
    <row r="68" spans="2:20" x14ac:dyDescent="0.25">
      <c r="B68" s="377"/>
      <c r="C68" s="378"/>
      <c r="D68" s="378"/>
      <c r="E68" s="378"/>
      <c r="F68" s="378"/>
      <c r="G68" s="378"/>
      <c r="H68" s="378"/>
      <c r="I68" s="378"/>
      <c r="J68" s="378"/>
      <c r="K68" s="378"/>
      <c r="L68" s="378"/>
      <c r="M68" s="378"/>
      <c r="N68" s="378"/>
      <c r="O68" s="378"/>
      <c r="P68" s="378"/>
      <c r="Q68" s="378"/>
      <c r="R68" s="378"/>
      <c r="S68" s="378"/>
      <c r="T68" s="379"/>
    </row>
    <row r="69" spans="2:20" x14ac:dyDescent="0.25">
      <c r="B69" s="377"/>
      <c r="C69" s="378"/>
      <c r="D69" s="378"/>
      <c r="E69" s="378"/>
      <c r="F69" s="378"/>
      <c r="G69" s="378"/>
      <c r="H69" s="378"/>
      <c r="I69" s="378"/>
      <c r="J69" s="378"/>
      <c r="K69" s="378"/>
      <c r="L69" s="378"/>
      <c r="M69" s="378"/>
      <c r="N69" s="378"/>
      <c r="O69" s="378"/>
      <c r="P69" s="378"/>
      <c r="Q69" s="378"/>
      <c r="R69" s="378"/>
      <c r="S69" s="378"/>
      <c r="T69" s="379"/>
    </row>
    <row r="70" spans="2:20" x14ac:dyDescent="0.25">
      <c r="B70" s="377"/>
      <c r="C70" s="378"/>
      <c r="D70" s="378"/>
      <c r="E70" s="378"/>
      <c r="F70" s="378"/>
      <c r="G70" s="378"/>
      <c r="H70" s="378"/>
      <c r="I70" s="378"/>
      <c r="J70" s="378"/>
      <c r="K70" s="378"/>
      <c r="L70" s="378"/>
      <c r="M70" s="378"/>
      <c r="N70" s="378"/>
      <c r="O70" s="378"/>
      <c r="P70" s="378"/>
      <c r="Q70" s="378"/>
      <c r="R70" s="378"/>
      <c r="S70" s="378"/>
      <c r="T70" s="379"/>
    </row>
    <row r="71" spans="2:20" x14ac:dyDescent="0.25">
      <c r="B71" s="377"/>
      <c r="C71" s="378"/>
      <c r="D71" s="378"/>
      <c r="E71" s="378"/>
      <c r="F71" s="378"/>
      <c r="G71" s="378"/>
      <c r="H71" s="378"/>
      <c r="I71" s="378"/>
      <c r="J71" s="378"/>
      <c r="K71" s="378"/>
      <c r="L71" s="378"/>
      <c r="M71" s="378"/>
      <c r="N71" s="378"/>
      <c r="O71" s="378"/>
      <c r="P71" s="378"/>
      <c r="Q71" s="378"/>
      <c r="R71" s="378"/>
      <c r="S71" s="378"/>
      <c r="T71" s="379"/>
    </row>
    <row r="72" spans="2:20" x14ac:dyDescent="0.25">
      <c r="B72" s="377"/>
      <c r="C72" s="378"/>
      <c r="D72" s="378"/>
      <c r="E72" s="378"/>
      <c r="F72" s="378"/>
      <c r="G72" s="378"/>
      <c r="H72" s="378"/>
      <c r="I72" s="378"/>
      <c r="J72" s="378"/>
      <c r="K72" s="378"/>
      <c r="L72" s="378"/>
      <c r="M72" s="378"/>
      <c r="N72" s="378"/>
      <c r="O72" s="378"/>
      <c r="P72" s="378"/>
      <c r="Q72" s="378"/>
      <c r="R72" s="378"/>
      <c r="S72" s="378"/>
      <c r="T72" s="379"/>
    </row>
    <row r="73" spans="2:20" x14ac:dyDescent="0.25">
      <c r="B73" s="377"/>
      <c r="C73" s="378"/>
      <c r="D73" s="378"/>
      <c r="E73" s="378"/>
      <c r="F73" s="378"/>
      <c r="G73" s="378"/>
      <c r="H73" s="378"/>
      <c r="I73" s="378"/>
      <c r="J73" s="378"/>
      <c r="K73" s="378"/>
      <c r="L73" s="378"/>
      <c r="M73" s="378"/>
      <c r="N73" s="378"/>
      <c r="O73" s="378"/>
      <c r="P73" s="378"/>
      <c r="Q73" s="378"/>
      <c r="R73" s="378"/>
      <c r="S73" s="378"/>
      <c r="T73" s="379"/>
    </row>
    <row r="74" spans="2:20" x14ac:dyDescent="0.25">
      <c r="B74" s="377"/>
      <c r="C74" s="378"/>
      <c r="D74" s="378"/>
      <c r="E74" s="378"/>
      <c r="F74" s="378"/>
      <c r="G74" s="378"/>
      <c r="H74" s="378"/>
      <c r="I74" s="378"/>
      <c r="J74" s="378"/>
      <c r="K74" s="378"/>
      <c r="L74" s="378"/>
      <c r="M74" s="378"/>
      <c r="N74" s="378"/>
      <c r="O74" s="378"/>
      <c r="P74" s="378"/>
      <c r="Q74" s="378"/>
      <c r="R74" s="378"/>
      <c r="S74" s="378"/>
      <c r="T74" s="379"/>
    </row>
    <row r="75" spans="2:20" x14ac:dyDescent="0.25">
      <c r="B75" s="377"/>
      <c r="C75" s="378"/>
      <c r="D75" s="378"/>
      <c r="E75" s="378"/>
      <c r="F75" s="378"/>
      <c r="G75" s="378"/>
      <c r="H75" s="378"/>
      <c r="I75" s="378"/>
      <c r="J75" s="378"/>
      <c r="K75" s="378"/>
      <c r="L75" s="378"/>
      <c r="M75" s="378"/>
      <c r="N75" s="378"/>
      <c r="O75" s="378"/>
      <c r="P75" s="378"/>
      <c r="Q75" s="378"/>
      <c r="R75" s="378"/>
      <c r="S75" s="378"/>
      <c r="T75" s="379"/>
    </row>
    <row r="76" spans="2:20" x14ac:dyDescent="0.25">
      <c r="B76" s="377"/>
      <c r="C76" s="378"/>
      <c r="D76" s="378"/>
      <c r="E76" s="378"/>
      <c r="F76" s="378"/>
      <c r="G76" s="378"/>
      <c r="H76" s="378"/>
      <c r="I76" s="378"/>
      <c r="J76" s="378"/>
      <c r="K76" s="378"/>
      <c r="L76" s="378"/>
      <c r="M76" s="378"/>
      <c r="N76" s="378"/>
      <c r="O76" s="378"/>
      <c r="P76" s="378"/>
      <c r="Q76" s="378"/>
      <c r="R76" s="378"/>
      <c r="S76" s="378"/>
      <c r="T76" s="379"/>
    </row>
    <row r="77" spans="2:20" x14ac:dyDescent="0.25">
      <c r="B77" s="377"/>
      <c r="C77" s="378"/>
      <c r="D77" s="378"/>
      <c r="E77" s="378"/>
      <c r="F77" s="378"/>
      <c r="G77" s="378"/>
      <c r="H77" s="378"/>
      <c r="I77" s="378"/>
      <c r="J77" s="378"/>
      <c r="K77" s="378"/>
      <c r="L77" s="378"/>
      <c r="M77" s="378"/>
      <c r="N77" s="378"/>
      <c r="O77" s="378"/>
      <c r="P77" s="378"/>
      <c r="Q77" s="378"/>
      <c r="R77" s="378"/>
      <c r="S77" s="378"/>
      <c r="T77" s="379"/>
    </row>
    <row r="78" spans="2:20" x14ac:dyDescent="0.25">
      <c r="B78" s="377"/>
      <c r="C78" s="378"/>
      <c r="D78" s="378"/>
      <c r="E78" s="378"/>
      <c r="F78" s="378"/>
      <c r="G78" s="378"/>
      <c r="H78" s="378"/>
      <c r="I78" s="378"/>
      <c r="J78" s="378"/>
      <c r="K78" s="378"/>
      <c r="L78" s="378"/>
      <c r="M78" s="378"/>
      <c r="N78" s="378"/>
      <c r="O78" s="378"/>
      <c r="P78" s="378"/>
      <c r="Q78" s="378"/>
      <c r="R78" s="378"/>
      <c r="S78" s="378"/>
      <c r="T78" s="379"/>
    </row>
    <row r="79" spans="2:20" x14ac:dyDescent="0.25">
      <c r="B79" s="377"/>
      <c r="C79" s="378"/>
      <c r="D79" s="378"/>
      <c r="E79" s="378"/>
      <c r="F79" s="378"/>
      <c r="G79" s="378"/>
      <c r="H79" s="378"/>
      <c r="I79" s="378"/>
      <c r="J79" s="378"/>
      <c r="K79" s="378"/>
      <c r="L79" s="378"/>
      <c r="M79" s="378"/>
      <c r="N79" s="378"/>
      <c r="O79" s="378"/>
      <c r="P79" s="378"/>
      <c r="Q79" s="378"/>
      <c r="R79" s="378"/>
      <c r="S79" s="378"/>
      <c r="T79" s="379"/>
    </row>
    <row r="80" spans="2:20" x14ac:dyDescent="0.25">
      <c r="B80" s="377"/>
      <c r="C80" s="378"/>
      <c r="D80" s="378"/>
      <c r="E80" s="378"/>
      <c r="F80" s="378"/>
      <c r="G80" s="378"/>
      <c r="H80" s="378"/>
      <c r="I80" s="378"/>
      <c r="J80" s="378"/>
      <c r="K80" s="378"/>
      <c r="L80" s="378"/>
      <c r="M80" s="378"/>
      <c r="N80" s="378"/>
      <c r="O80" s="378"/>
      <c r="P80" s="378"/>
      <c r="Q80" s="378"/>
      <c r="R80" s="378"/>
      <c r="S80" s="378"/>
      <c r="T80" s="379"/>
    </row>
    <row r="81" spans="2:20" x14ac:dyDescent="0.25">
      <c r="B81" s="377"/>
      <c r="C81" s="378"/>
      <c r="D81" s="378"/>
      <c r="E81" s="378"/>
      <c r="F81" s="378"/>
      <c r="G81" s="378"/>
      <c r="H81" s="378"/>
      <c r="I81" s="378"/>
      <c r="J81" s="378"/>
      <c r="K81" s="378"/>
      <c r="L81" s="378"/>
      <c r="M81" s="378"/>
      <c r="N81" s="378"/>
      <c r="O81" s="378"/>
      <c r="P81" s="378"/>
      <c r="Q81" s="378"/>
      <c r="R81" s="378"/>
      <c r="S81" s="378"/>
      <c r="T81" s="379"/>
    </row>
    <row r="82" spans="2:20" x14ac:dyDescent="0.25">
      <c r="B82" s="411"/>
      <c r="C82" s="412"/>
      <c r="D82" s="412"/>
      <c r="E82" s="412"/>
      <c r="F82" s="412"/>
      <c r="G82" s="412"/>
      <c r="H82" s="412"/>
      <c r="I82" s="412"/>
      <c r="J82" s="412"/>
      <c r="K82" s="412"/>
      <c r="L82" s="412"/>
      <c r="M82" s="412"/>
      <c r="N82" s="412"/>
      <c r="O82" s="412"/>
      <c r="P82" s="412"/>
      <c r="Q82" s="412"/>
      <c r="R82" s="412"/>
      <c r="S82" s="412"/>
      <c r="T82" s="413"/>
    </row>
  </sheetData>
  <sheetProtection algorithmName="SHA-512" hashValue="5XqXuuf9oLSVOG6OrUqpu4iGp7bmnAjy5SIVoteBq25NOMe0fUnAmn67MqDLboo4+88sk3UXHGwIxBjGjq7ylg==" saltValue="5C2g2PYRawSuDXDEgTdvRA==" spinCount="100000" sheet="1" objects="1" scenarios="1"/>
  <mergeCells count="73">
    <mergeCell ref="I25:K25"/>
    <mergeCell ref="F25:H25"/>
    <mergeCell ref="L25:N25"/>
    <mergeCell ref="O25:Q25"/>
    <mergeCell ref="R25:T25"/>
    <mergeCell ref="R55:T55"/>
    <mergeCell ref="F30:H30"/>
    <mergeCell ref="I30:K30"/>
    <mergeCell ref="L30:N30"/>
    <mergeCell ref="O30:Q30"/>
    <mergeCell ref="R30:T30"/>
    <mergeCell ref="F26:H26"/>
    <mergeCell ref="F55:H55"/>
    <mergeCell ref="I55:K55"/>
    <mergeCell ref="L55:N55"/>
    <mergeCell ref="O55:Q55"/>
    <mergeCell ref="F27:H27"/>
    <mergeCell ref="I27:K27"/>
    <mergeCell ref="L27:N27"/>
    <mergeCell ref="O27:Q27"/>
    <mergeCell ref="R27:T27"/>
    <mergeCell ref="F28:H28"/>
    <mergeCell ref="I28:K28"/>
    <mergeCell ref="L28:N28"/>
    <mergeCell ref="O28:Q28"/>
    <mergeCell ref="R28:T28"/>
    <mergeCell ref="F24:H24"/>
    <mergeCell ref="I24:K24"/>
    <mergeCell ref="L24:N24"/>
    <mergeCell ref="O24:Q24"/>
    <mergeCell ref="R24:T24"/>
    <mergeCell ref="R22:T22"/>
    <mergeCell ref="F23:H23"/>
    <mergeCell ref="I23:K23"/>
    <mergeCell ref="L23:N23"/>
    <mergeCell ref="O23:Q23"/>
    <mergeCell ref="R23:T23"/>
    <mergeCell ref="F22:H22"/>
    <mergeCell ref="I22:K22"/>
    <mergeCell ref="L22:N22"/>
    <mergeCell ref="O22:Q22"/>
    <mergeCell ref="F20:H20"/>
    <mergeCell ref="I20:K20"/>
    <mergeCell ref="L20:N20"/>
    <mergeCell ref="O20:Q20"/>
    <mergeCell ref="R20:T20"/>
    <mergeCell ref="F21:H21"/>
    <mergeCell ref="I21:K21"/>
    <mergeCell ref="L21:N21"/>
    <mergeCell ref="O21:Q21"/>
    <mergeCell ref="R21:T21"/>
    <mergeCell ref="F18:H18"/>
    <mergeCell ref="I18:K18"/>
    <mergeCell ref="L18:N18"/>
    <mergeCell ref="O18:Q18"/>
    <mergeCell ref="R18:T18"/>
    <mergeCell ref="F19:H19"/>
    <mergeCell ref="I19:K19"/>
    <mergeCell ref="L19:N19"/>
    <mergeCell ref="O19:Q19"/>
    <mergeCell ref="R19:T19"/>
    <mergeCell ref="R17:T17"/>
    <mergeCell ref="B10:C10"/>
    <mergeCell ref="D10:I10"/>
    <mergeCell ref="B11:C11"/>
    <mergeCell ref="D11:I11"/>
    <mergeCell ref="B12:C12"/>
    <mergeCell ref="D12:I12"/>
    <mergeCell ref="B14:D14"/>
    <mergeCell ref="F17:H17"/>
    <mergeCell ref="I17:K17"/>
    <mergeCell ref="L17:N17"/>
    <mergeCell ref="O17:Q17"/>
  </mergeCells>
  <pageMargins left="0.7" right="0.7" top="0.75" bottom="0.75" header="0.3" footer="0.3"/>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T82"/>
  <sheetViews>
    <sheetView zoomScale="80" zoomScaleNormal="80" zoomScaleSheetLayoutView="85" workbookViewId="0">
      <selection activeCell="B7" sqref="B7:T82"/>
    </sheetView>
  </sheetViews>
  <sheetFormatPr defaultColWidth="9.109375" defaultRowHeight="13.2" x14ac:dyDescent="0.25"/>
  <cols>
    <col min="1" max="3" width="8.44140625" style="86" customWidth="1"/>
    <col min="4" max="4" width="11.88671875" style="86" customWidth="1"/>
    <col min="5" max="5" width="8.88671875" style="86" customWidth="1"/>
    <col min="6" max="22" width="8.44140625" style="86" customWidth="1"/>
    <col min="23" max="16384" width="9.109375" style="86"/>
  </cols>
  <sheetData>
    <row r="1" spans="1:20" s="96" customFormat="1" ht="13.8" x14ac:dyDescent="0.3">
      <c r="A1" s="269" t="s">
        <v>286</v>
      </c>
    </row>
    <row r="2" spans="1:20" s="96" customFormat="1" ht="33.6" x14ac:dyDescent="0.65">
      <c r="G2" s="52" t="s">
        <v>224</v>
      </c>
    </row>
    <row r="3" spans="1:20" s="96" customFormat="1" ht="13.8" x14ac:dyDescent="0.3">
      <c r="G3" s="96" t="str">
        <f>'1. Introduktion'!G3</f>
        <v>Version 3.0</v>
      </c>
    </row>
    <row r="4" spans="1:20" s="96" customFormat="1" ht="13.8" x14ac:dyDescent="0.3">
      <c r="G4" s="96" t="str">
        <f>'1. Introduktion'!G4</f>
        <v>Datum: 2024-12-04</v>
      </c>
    </row>
    <row r="5" spans="1:20" s="96" customFormat="1" ht="13.8" x14ac:dyDescent="0.3"/>
    <row r="6" spans="1:20" s="234" customFormat="1" ht="35.1" customHeight="1" x14ac:dyDescent="0.45">
      <c r="B6" s="231" t="s">
        <v>268</v>
      </c>
      <c r="C6" s="232"/>
      <c r="D6" s="232"/>
      <c r="E6" s="233"/>
    </row>
    <row r="7" spans="1:20" x14ac:dyDescent="0.25">
      <c r="B7" s="374"/>
      <c r="C7" s="375"/>
      <c r="D7" s="375"/>
      <c r="E7" s="375"/>
      <c r="F7" s="375"/>
      <c r="G7" s="375"/>
      <c r="H7" s="375"/>
      <c r="I7" s="375"/>
      <c r="J7" s="375"/>
      <c r="K7" s="375"/>
      <c r="L7" s="375"/>
      <c r="M7" s="375"/>
      <c r="N7" s="375"/>
      <c r="O7" s="375"/>
      <c r="P7" s="375"/>
      <c r="Q7" s="375"/>
      <c r="R7" s="375"/>
      <c r="S7" s="375"/>
      <c r="T7" s="376"/>
    </row>
    <row r="8" spans="1:20" x14ac:dyDescent="0.25">
      <c r="B8" s="377"/>
      <c r="C8" s="378"/>
      <c r="D8" s="378"/>
      <c r="E8" s="378"/>
      <c r="F8" s="378"/>
      <c r="G8" s="378"/>
      <c r="H8" s="378"/>
      <c r="I8" s="378"/>
      <c r="J8" s="378"/>
      <c r="K8" s="378"/>
      <c r="L8" s="378"/>
      <c r="M8" s="378"/>
      <c r="N8" s="378"/>
      <c r="O8" s="378"/>
      <c r="P8" s="378"/>
      <c r="Q8" s="378"/>
      <c r="R8" s="378"/>
      <c r="S8" s="378"/>
      <c r="T8" s="379"/>
    </row>
    <row r="9" spans="1:20" ht="21" x14ac:dyDescent="0.4">
      <c r="B9" s="380" t="s">
        <v>76</v>
      </c>
      <c r="C9" s="381"/>
      <c r="D9" s="381"/>
      <c r="E9" s="381"/>
      <c r="F9" s="381"/>
      <c r="G9" s="381"/>
      <c r="H9" s="381"/>
      <c r="I9" s="381"/>
      <c r="J9" s="381"/>
      <c r="K9" s="381"/>
      <c r="L9" s="381"/>
      <c r="M9" s="381"/>
      <c r="N9" s="381"/>
      <c r="O9" s="381"/>
      <c r="P9" s="381"/>
      <c r="Q9" s="381"/>
      <c r="R9" s="381" t="s">
        <v>90</v>
      </c>
      <c r="S9" s="378"/>
      <c r="T9" s="379"/>
    </row>
    <row r="10" spans="1:20" ht="13.8" x14ac:dyDescent="0.3">
      <c r="B10" s="382" t="s">
        <v>14</v>
      </c>
      <c r="C10" s="383"/>
      <c r="D10" s="358" t="str">
        <f>' 2. LCC Leasing'!F11</f>
        <v>LEASING</v>
      </c>
      <c r="E10" s="358"/>
      <c r="F10" s="358"/>
      <c r="G10" s="358"/>
      <c r="H10" s="358"/>
      <c r="I10" s="358"/>
      <c r="J10" s="381"/>
      <c r="K10" s="381"/>
      <c r="L10" s="381"/>
      <c r="M10" s="381"/>
      <c r="N10" s="381"/>
      <c r="O10" s="381"/>
      <c r="P10" s="381"/>
      <c r="Q10" s="381"/>
      <c r="R10" s="381"/>
      <c r="S10" s="378"/>
      <c r="T10" s="379"/>
    </row>
    <row r="11" spans="1:20" ht="13.8" x14ac:dyDescent="0.3">
      <c r="B11" s="382" t="s">
        <v>18</v>
      </c>
      <c r="C11" s="383"/>
      <c r="D11" s="359">
        <f>' 2. LCC Leasing'!F12</f>
        <v>0</v>
      </c>
      <c r="E11" s="358"/>
      <c r="F11" s="358"/>
      <c r="G11" s="358"/>
      <c r="H11" s="358"/>
      <c r="I11" s="358"/>
      <c r="J11" s="381"/>
      <c r="K11" s="381"/>
      <c r="L11" s="381"/>
      <c r="M11" s="381"/>
      <c r="N11" s="381"/>
      <c r="O11" s="381"/>
      <c r="P11" s="381"/>
      <c r="Q11" s="381"/>
      <c r="R11" s="381"/>
      <c r="S11" s="378"/>
      <c r="T11" s="379"/>
    </row>
    <row r="12" spans="1:20" ht="13.8" x14ac:dyDescent="0.3">
      <c r="B12" s="382" t="s">
        <v>19</v>
      </c>
      <c r="C12" s="383"/>
      <c r="D12" s="358" t="str">
        <f>' 2. LCC Leasing'!F13</f>
        <v>NAMN</v>
      </c>
      <c r="E12" s="358"/>
      <c r="F12" s="358"/>
      <c r="G12" s="358"/>
      <c r="H12" s="358"/>
      <c r="I12" s="358"/>
      <c r="J12" s="381"/>
      <c r="K12" s="381"/>
      <c r="L12" s="381"/>
      <c r="M12" s="381"/>
      <c r="N12" s="381"/>
      <c r="O12" s="381"/>
      <c r="P12" s="381"/>
      <c r="Q12" s="381"/>
      <c r="R12" s="381"/>
      <c r="S12" s="378"/>
      <c r="T12" s="379"/>
    </row>
    <row r="13" spans="1:20" ht="14.25" customHeight="1" x14ac:dyDescent="0.4">
      <c r="B13" s="384"/>
      <c r="C13" s="381"/>
      <c r="D13" s="381"/>
      <c r="E13" s="381"/>
      <c r="F13" s="381"/>
      <c r="G13" s="381"/>
      <c r="H13" s="385"/>
      <c r="I13" s="385"/>
      <c r="J13" s="381"/>
      <c r="K13" s="381"/>
      <c r="L13" s="381"/>
      <c r="M13" s="381"/>
      <c r="N13" s="381"/>
      <c r="O13" s="381"/>
      <c r="P13" s="381"/>
      <c r="Q13" s="381"/>
      <c r="R13" s="381"/>
      <c r="S13" s="378"/>
      <c r="T13" s="379"/>
    </row>
    <row r="14" spans="1:20" ht="15.6" x14ac:dyDescent="0.3">
      <c r="B14" s="386" t="s">
        <v>15</v>
      </c>
      <c r="C14" s="387"/>
      <c r="D14" s="387"/>
      <c r="E14" s="388">
        <f>' 2. LCC Leasing'!H16</f>
        <v>0</v>
      </c>
      <c r="F14" s="389" t="s">
        <v>0</v>
      </c>
      <c r="G14" s="381"/>
      <c r="H14" s="389" t="s">
        <v>9</v>
      </c>
      <c r="I14" s="390"/>
      <c r="J14" s="91">
        <f>' 2. LCC Leasing'!H17</f>
        <v>0.05</v>
      </c>
      <c r="K14" s="381"/>
      <c r="L14" s="381"/>
      <c r="M14" s="381"/>
      <c r="N14" s="381"/>
      <c r="O14" s="381"/>
      <c r="P14" s="381"/>
      <c r="Q14" s="381"/>
      <c r="R14" s="381"/>
      <c r="S14" s="378"/>
      <c r="T14" s="379"/>
    </row>
    <row r="15" spans="1:20" ht="15.6" x14ac:dyDescent="0.3">
      <c r="B15" s="391"/>
      <c r="C15" s="392"/>
      <c r="D15" s="392"/>
      <c r="E15" s="388"/>
      <c r="F15" s="389"/>
      <c r="G15" s="381"/>
      <c r="H15" s="389"/>
      <c r="I15" s="390"/>
      <c r="J15" s="91"/>
      <c r="K15" s="381"/>
      <c r="L15" s="381"/>
      <c r="M15" s="381"/>
      <c r="N15" s="381"/>
      <c r="O15" s="381"/>
      <c r="P15" s="381"/>
      <c r="Q15" s="381"/>
      <c r="R15" s="381"/>
      <c r="S15" s="378"/>
      <c r="T15" s="379"/>
    </row>
    <row r="16" spans="1:20" ht="21" x14ac:dyDescent="0.4">
      <c r="B16" s="380" t="s">
        <v>185</v>
      </c>
      <c r="C16" s="381"/>
      <c r="D16" s="381"/>
      <c r="E16" s="381"/>
      <c r="F16" s="385"/>
      <c r="G16" s="385"/>
      <c r="H16" s="385"/>
      <c r="I16" s="385"/>
      <c r="J16" s="381"/>
      <c r="K16" s="381"/>
      <c r="L16" s="381"/>
      <c r="M16" s="381"/>
      <c r="N16" s="381"/>
      <c r="O16" s="381"/>
      <c r="P16" s="381"/>
      <c r="Q16" s="381"/>
      <c r="R16" s="381"/>
      <c r="S16" s="378"/>
      <c r="T16" s="379"/>
    </row>
    <row r="17" spans="2:20" ht="14.4" x14ac:dyDescent="0.3">
      <c r="B17" s="393" t="s">
        <v>17</v>
      </c>
      <c r="C17" s="389"/>
      <c r="D17" s="389"/>
      <c r="E17" s="394"/>
      <c r="F17" s="395" t="str">
        <f>IF(ISNA(HLOOKUP(F18,' 2. LCC Leasing'!$I$59:$XFD$145,2,FALSE)) = TRUE, "",HLOOKUP(F18,' 2. LCC Leasing'!$I$59:$XFD$145,2,FALSE))</f>
        <v/>
      </c>
      <c r="G17" s="395"/>
      <c r="H17" s="395"/>
      <c r="I17" s="395" t="str">
        <f>IF(ISNA(HLOOKUP(I18,' 2. LCC Leasing'!$I$59:$XFD$145,2,FALSE)) = TRUE, "",HLOOKUP(I18,' 2. LCC Leasing'!$I$59:$XFD$145,2,FALSE))</f>
        <v/>
      </c>
      <c r="J17" s="395"/>
      <c r="K17" s="395"/>
      <c r="L17" s="395" t="str">
        <f>IF(ISNA(HLOOKUP(L18,' 2. LCC Leasing'!$I$59:$XFD$145,2,FALSE)) = TRUE, "",HLOOKUP(L18,' 2. LCC Leasing'!$I$59:$XFD$145,2,FALSE))</f>
        <v/>
      </c>
      <c r="M17" s="395"/>
      <c r="N17" s="395"/>
      <c r="O17" s="395" t="str">
        <f>IF(ISNA(HLOOKUP(O18,' 2. LCC Leasing'!$I$59:$XFD$145,2,FALSE)) = TRUE, "",HLOOKUP(O18,' 2. LCC Leasing'!$I$59:$XFD$145,2,FALSE))</f>
        <v/>
      </c>
      <c r="P17" s="395"/>
      <c r="Q17" s="395"/>
      <c r="R17" s="395" t="str">
        <f>IF(ISNA(HLOOKUP(R18,' 2. LCC Leasing'!$I$59:$XFD$145,2,FALSE)) = TRUE, "",HLOOKUP(R18,' 2. LCC Leasing'!$I$59:$XFD$145,2,FALSE))</f>
        <v/>
      </c>
      <c r="S17" s="395"/>
      <c r="T17" s="396"/>
    </row>
    <row r="18" spans="2:20" ht="14.25" customHeight="1" x14ac:dyDescent="0.3">
      <c r="B18" s="397" t="s">
        <v>255</v>
      </c>
      <c r="C18" s="93"/>
      <c r="D18" s="93"/>
      <c r="E18" s="94"/>
      <c r="F18" s="357">
        <v>1</v>
      </c>
      <c r="G18" s="357"/>
      <c r="H18" s="357"/>
      <c r="I18" s="357">
        <v>2</v>
      </c>
      <c r="J18" s="357"/>
      <c r="K18" s="357"/>
      <c r="L18" s="357">
        <v>3</v>
      </c>
      <c r="M18" s="357"/>
      <c r="N18" s="357"/>
      <c r="O18" s="357">
        <v>4</v>
      </c>
      <c r="P18" s="357"/>
      <c r="Q18" s="357"/>
      <c r="R18" s="357">
        <v>5</v>
      </c>
      <c r="S18" s="357"/>
      <c r="T18" s="398"/>
    </row>
    <row r="19" spans="2:20" ht="14.25" customHeight="1" x14ac:dyDescent="0.3">
      <c r="B19" s="399"/>
      <c r="C19" s="389"/>
      <c r="D19" s="389"/>
      <c r="E19" s="394"/>
      <c r="F19" s="416"/>
      <c r="G19" s="416"/>
      <c r="H19" s="416"/>
      <c r="I19" s="416"/>
      <c r="J19" s="416"/>
      <c r="K19" s="416"/>
      <c r="L19" s="416"/>
      <c r="M19" s="416"/>
      <c r="N19" s="416"/>
      <c r="O19" s="416"/>
      <c r="P19" s="416"/>
      <c r="Q19" s="416"/>
      <c r="R19" s="416"/>
      <c r="S19" s="416"/>
      <c r="T19" s="417"/>
    </row>
    <row r="20" spans="2:20" ht="14.25" customHeight="1" x14ac:dyDescent="0.3">
      <c r="B20" s="399" t="s">
        <v>186</v>
      </c>
      <c r="C20" s="389"/>
      <c r="D20" s="389"/>
      <c r="E20" s="394"/>
      <c r="F20" s="402" t="str">
        <f>IF(ISNA(HLOOKUP(F18,' 2. LCC Leasing'!$I$61:$XFD$141,26,FALSE)) = TRUE, "",HLOOKUP(F18,' 2. LCC Leasing'!$I$61:$XFD$141,26,FALSE))</f>
        <v/>
      </c>
      <c r="G20" s="402"/>
      <c r="H20" s="402"/>
      <c r="I20" s="402" t="str">
        <f>IF(ISNA(HLOOKUP(I18,' 2. LCC Leasing'!$I$61:$XFD$141,26,FALSE)) = TRUE, "",HLOOKUP(I18,' 2. LCC Leasing'!$I$61:$XFD$141,26,FALSE))</f>
        <v/>
      </c>
      <c r="J20" s="402"/>
      <c r="K20" s="402"/>
      <c r="L20" s="402" t="str">
        <f>IF(ISNA(HLOOKUP(L18,' 2. LCC Leasing'!$I$61:$XFD$141,26,FALSE)) = TRUE, "",HLOOKUP(L18,' 2. LCC Leasing'!$I$61:$XFD$141,26,FALSE))</f>
        <v/>
      </c>
      <c r="M20" s="402"/>
      <c r="N20" s="402"/>
      <c r="O20" s="402" t="str">
        <f>IF(ISNA(HLOOKUP(O18,' 2. LCC Leasing'!$I$61:$XFD$141,26,FALSE)) = TRUE, "",HLOOKUP(O18,' 2. LCC Leasing'!$I$61:$XFD$141,26,FALSE))</f>
        <v/>
      </c>
      <c r="P20" s="402"/>
      <c r="Q20" s="402"/>
      <c r="R20" s="402" t="str">
        <f>IF(ISNA(HLOOKUP(R18,' 2. LCC Leasing'!$I$61:$XFD$141,26,FALSE)) = TRUE, "",HLOOKUP(R18,' 2. LCC Leasing'!$I$61:$XFD$141,26,FALSE))</f>
        <v/>
      </c>
      <c r="S20" s="402"/>
      <c r="T20" s="403"/>
    </row>
    <row r="21" spans="2:20" ht="14.25" customHeight="1" x14ac:dyDescent="0.3">
      <c r="B21" s="399" t="s">
        <v>66</v>
      </c>
      <c r="C21" s="389"/>
      <c r="D21" s="389"/>
      <c r="E21" s="394"/>
      <c r="F21" s="402" t="str">
        <f>IF(ISNA(HLOOKUP(F18,' 2. LCC Leasing'!$I$61:$XFD$141,48,FALSE)) = TRUE, "",HLOOKUP(F18,' 2. LCC Leasing'!$I$61:$XFD$141,48,FALSE))</f>
        <v/>
      </c>
      <c r="G21" s="402"/>
      <c r="H21" s="402"/>
      <c r="I21" s="402" t="str">
        <f>IF(ISNA(HLOOKUP(I18,' 2. LCC Leasing'!$I$61:$XFD$141,48,FALSE)) = TRUE, "",HLOOKUP(I18,' 2. LCC Leasing'!$I$61:$XFD$141,48,FALSE))</f>
        <v/>
      </c>
      <c r="J21" s="402"/>
      <c r="K21" s="402"/>
      <c r="L21" s="402" t="str">
        <f>IF(ISNA(HLOOKUP(L18,' 2. LCC Leasing'!$I$61:$XFD$141,48,FALSE)) = TRUE, "",HLOOKUP(L18,' 2. LCC Leasing'!$I$61:$XFD$141,48,FALSE))</f>
        <v/>
      </c>
      <c r="M21" s="402"/>
      <c r="N21" s="402"/>
      <c r="O21" s="402" t="str">
        <f>IF(ISNA(HLOOKUP(O18,' 2. LCC Leasing'!$I$61:$XFD$141,48,FALSE)) = TRUE, "",HLOOKUP(O18,' 2. LCC Leasing'!$I$61:$XFD$141,48,FALSE))</f>
        <v/>
      </c>
      <c r="P21" s="402"/>
      <c r="Q21" s="402"/>
      <c r="R21" s="402" t="str">
        <f>IF(ISNA(HLOOKUP(R18,' 2. LCC Leasing'!$I$61:$XFD$141,48,FALSE)) = TRUE, "",HLOOKUP(R18,' 2. LCC Leasing'!$I$61:$XFD$141,48,FALSE))</f>
        <v/>
      </c>
      <c r="S21" s="402"/>
      <c r="T21" s="403"/>
    </row>
    <row r="22" spans="2:20" ht="14.25" customHeight="1" x14ac:dyDescent="0.3">
      <c r="B22" s="399" t="s">
        <v>1</v>
      </c>
      <c r="C22" s="389"/>
      <c r="D22" s="389"/>
      <c r="E22" s="394"/>
      <c r="F22" s="402" t="str">
        <f>IF(ISNA(HLOOKUP(F18,' 2. LCC Leasing'!$I$61:$XFD$141,56,FALSE)) = TRUE, "",HLOOKUP(F18,' 2. LCC Leasing'!$I$61:$XFD$141,56,FALSE))</f>
        <v/>
      </c>
      <c r="G22" s="402"/>
      <c r="H22" s="402"/>
      <c r="I22" s="402" t="str">
        <f>IF(ISNA(HLOOKUP(I18,' 2. LCC Leasing'!$I$61:$XFD$141,56,FALSE)) = TRUE, "",HLOOKUP(I18,' 2. LCC Leasing'!$I$61:$XFD$141,56,FALSE))</f>
        <v/>
      </c>
      <c r="J22" s="402"/>
      <c r="K22" s="402"/>
      <c r="L22" s="402" t="str">
        <f>IF(ISNA(HLOOKUP(L18,' 2. LCC Leasing'!$I$61:$XFD$141,56,FALSE)) = TRUE, "",HLOOKUP(L18,' 2. LCC Leasing'!$I$61:$XFD$141,56,FALSE))</f>
        <v/>
      </c>
      <c r="M22" s="402"/>
      <c r="N22" s="402"/>
      <c r="O22" s="402" t="str">
        <f>IF(ISNA(HLOOKUP(O18,' 2. LCC Leasing'!$I$61:$XFD$141,56,FALSE)) = TRUE, "",HLOOKUP(O18,' 2. LCC Leasing'!$I$61:$XFD$141,56,FALSE))</f>
        <v/>
      </c>
      <c r="P22" s="402"/>
      <c r="Q22" s="402"/>
      <c r="R22" s="402" t="str">
        <f>IF(ISNA(HLOOKUP(R18,' 2. LCC Leasing'!$I$61:$XFD$141,56,FALSE)) = TRUE, "",HLOOKUP(R18,' 2. LCC Leasing'!$I$61:$XFD$141,56,FALSE))</f>
        <v/>
      </c>
      <c r="S22" s="402"/>
      <c r="T22" s="403"/>
    </row>
    <row r="23" spans="2:20" ht="14.25" customHeight="1" x14ac:dyDescent="0.3">
      <c r="B23" s="397" t="s">
        <v>57</v>
      </c>
      <c r="C23" s="95"/>
      <c r="D23" s="95"/>
      <c r="E23" s="94"/>
      <c r="F23" s="356" t="str">
        <f>IF(ISNA(HLOOKUP(F18,' 2. LCC Leasing'!$I$61:$XFD$143,77,FALSE)) = TRUE, "",HLOOKUP(F18,' 2. LCC Leasing'!$I$61:$XFD$143,77,FALSE))</f>
        <v/>
      </c>
      <c r="G23" s="356"/>
      <c r="H23" s="356"/>
      <c r="I23" s="356" t="str">
        <f>IF(ISNA(HLOOKUP(I18,' 2. LCC Leasing'!$I$61:$XFD$143,77,FALSE)) = TRUE, "",HLOOKUP(I18,' 2. LCC Leasing'!$I$61:$XFD$143,77,FALSE))</f>
        <v/>
      </c>
      <c r="J23" s="356"/>
      <c r="K23" s="356"/>
      <c r="L23" s="356" t="str">
        <f>IF(ISNA(HLOOKUP(L18,' 2. LCC Leasing'!$I$61:$XFD$143,77,FALSE)) = TRUE, "",HLOOKUP(L18,' 2. LCC Leasing'!$I$61:$XFD$143,77,FALSE))</f>
        <v/>
      </c>
      <c r="M23" s="356"/>
      <c r="N23" s="356"/>
      <c r="O23" s="356" t="str">
        <f>IF(ISNA(HLOOKUP(O18,' 2. LCC Leasing'!$I$61:$XFD$143,77,FALSE)) = TRUE, "",HLOOKUP(O18,' 2. LCC Leasing'!$I$61:$XFD$143,77,FALSE))</f>
        <v/>
      </c>
      <c r="P23" s="356"/>
      <c r="Q23" s="356"/>
      <c r="R23" s="356" t="str">
        <f>IF(ISNA(HLOOKUP(R18,' 2. LCC Leasing'!$I$61:$XFD$143,77,FALSE)) = TRUE, "",HLOOKUP(R18,' 2. LCC Leasing'!$I$61:$XFD$143,77,FALSE))</f>
        <v/>
      </c>
      <c r="S23" s="356"/>
      <c r="T23" s="404"/>
    </row>
    <row r="24" spans="2:20" ht="14.4" x14ac:dyDescent="0.3">
      <c r="B24" s="393" t="s">
        <v>16</v>
      </c>
      <c r="C24" s="389"/>
      <c r="D24" s="389"/>
      <c r="E24" s="394"/>
      <c r="F24" s="360" t="str">
        <f>IF(ISNA(HLOOKUP(F$18,' 2. LCC Leasing'!$I$61:$XFD$147,3,FALSE)) = TRUE, "",HLOOKUP(F$18,' 2. LCC Leasing'!$I$61:$XFD$147,3,FALSE))</f>
        <v/>
      </c>
      <c r="G24" s="360"/>
      <c r="H24" s="360"/>
      <c r="I24" s="360" t="str">
        <f>IF(ISNA(HLOOKUP(I$18,' 2. LCC Leasing'!$I$61:$XFD$147,3,FALSE)) = TRUE, "",HLOOKUP(I$18,' 2. LCC Leasing'!$I$61:$XFD$147,3,FALSE))</f>
        <v/>
      </c>
      <c r="J24" s="360"/>
      <c r="K24" s="360"/>
      <c r="L24" s="360" t="str">
        <f>IF(ISNA(HLOOKUP(L$18,' 2. LCC Leasing'!$I$61:$XFD$147,3,FALSE)) = TRUE, "",HLOOKUP(L$18,' 2. LCC Leasing'!$I$61:$XFD$147,3,FALSE))</f>
        <v/>
      </c>
      <c r="M24" s="360"/>
      <c r="N24" s="360"/>
      <c r="O24" s="360" t="str">
        <f>IF(ISNA(HLOOKUP(O$18,' 2. LCC Leasing'!$I$61:$XFD$147,3,FALSE)) = TRUE, "",HLOOKUP(O$18,' 2. LCC Leasing'!$I$61:$XFD$147,3,FALSE))</f>
        <v/>
      </c>
      <c r="P24" s="360"/>
      <c r="Q24" s="360"/>
      <c r="R24" s="360" t="str">
        <f>IF(ISNA(HLOOKUP(R$18,' 2. LCC Leasing'!$I$61:$XFD$147,3,FALSE)) = TRUE, "",HLOOKUP(R$18,' 2. LCC Leasing'!$I$61:$XFD$147,3,FALSE))</f>
        <v/>
      </c>
      <c r="S24" s="360"/>
      <c r="T24" s="418"/>
    </row>
    <row r="25" spans="2:20" ht="14.4" x14ac:dyDescent="0.3">
      <c r="B25" s="393" t="s">
        <v>152</v>
      </c>
      <c r="C25" s="389"/>
      <c r="D25" s="389"/>
      <c r="E25" s="394"/>
      <c r="F25" s="402" t="str">
        <f>IF(ISNA(HLOOKUP(F$18,' 2. LCC Leasing'!$I$61:$XFD$147,4,FALSE)) = TRUE, "",HLOOKUP(F$18,' 2. LCC Leasing'!$I$61:$XFD$147,4,FALSE))</f>
        <v/>
      </c>
      <c r="G25" s="402"/>
      <c r="H25" s="402"/>
      <c r="I25" s="402" t="str">
        <f>IF(ISNA(HLOOKUP(I$18,' 2. LCC Leasing'!$I$61:$XFD$147,4,FALSE)) = TRUE, "",HLOOKUP(I$18,' 2. LCC Leasing'!$I$61:$XFD$147,4,FALSE))</f>
        <v/>
      </c>
      <c r="J25" s="402"/>
      <c r="K25" s="402"/>
      <c r="L25" s="402" t="str">
        <f>IF(ISNA(HLOOKUP(L$18,' 2. LCC Leasing'!$I$61:$XFD$147,4,FALSE)) = TRUE, "",HLOOKUP(L$18,' 2. LCC Leasing'!$I$61:$XFD$147,4,FALSE))</f>
        <v/>
      </c>
      <c r="M25" s="402"/>
      <c r="N25" s="402"/>
      <c r="O25" s="402" t="str">
        <f>IF(ISNA(HLOOKUP(O$18,' 2. LCC Leasing'!$I$61:$XFD$147,4,FALSE)) = TRUE, "",HLOOKUP(O$18,' 2. LCC Leasing'!$I$61:$XFD$147,4,FALSE))</f>
        <v/>
      </c>
      <c r="P25" s="402"/>
      <c r="Q25" s="402"/>
      <c r="R25" s="402" t="str">
        <f>IF(ISNA(HLOOKUP(R$18,' 2. LCC Leasing'!$I$61:$XFD$147,4,FALSE)) = TRUE, "",HLOOKUP(R$18,' 2. LCC Leasing'!$I$61:$XFD$147,4,FALSE))</f>
        <v/>
      </c>
      <c r="S25" s="402"/>
      <c r="T25" s="403"/>
    </row>
    <row r="26" spans="2:20" ht="12.75" customHeight="1" x14ac:dyDescent="0.3">
      <c r="B26" s="384"/>
      <c r="C26" s="381"/>
      <c r="D26" s="381"/>
      <c r="E26" s="394"/>
      <c r="F26" s="405"/>
      <c r="G26" s="395"/>
      <c r="H26" s="395"/>
      <c r="I26" s="394"/>
      <c r="J26" s="381"/>
      <c r="K26" s="381"/>
      <c r="L26" s="381"/>
      <c r="M26" s="381"/>
      <c r="N26" s="381"/>
      <c r="O26" s="381"/>
      <c r="P26" s="381"/>
      <c r="Q26" s="381"/>
      <c r="R26" s="381"/>
      <c r="S26" s="381"/>
      <c r="T26" s="406"/>
    </row>
    <row r="27" spans="2:20" ht="14.4" x14ac:dyDescent="0.3">
      <c r="B27" s="393" t="s">
        <v>104</v>
      </c>
      <c r="C27" s="389"/>
      <c r="D27" s="389"/>
      <c r="E27" s="389"/>
      <c r="F27" s="395" t="str">
        <f>F17</f>
        <v/>
      </c>
      <c r="G27" s="395"/>
      <c r="H27" s="395"/>
      <c r="I27" s="395" t="str">
        <f>I17</f>
        <v/>
      </c>
      <c r="J27" s="395"/>
      <c r="K27" s="395"/>
      <c r="L27" s="395" t="str">
        <f>L17</f>
        <v/>
      </c>
      <c r="M27" s="395"/>
      <c r="N27" s="395"/>
      <c r="O27" s="395" t="str">
        <f>O17</f>
        <v/>
      </c>
      <c r="P27" s="395"/>
      <c r="Q27" s="395"/>
      <c r="R27" s="395" t="str">
        <f>R17</f>
        <v/>
      </c>
      <c r="S27" s="395"/>
      <c r="T27" s="396"/>
    </row>
    <row r="28" spans="2:20" ht="14.4" x14ac:dyDescent="0.3">
      <c r="B28" s="399" t="s">
        <v>99</v>
      </c>
      <c r="C28" s="389"/>
      <c r="D28" s="389"/>
      <c r="E28" s="407" t="s">
        <v>106</v>
      </c>
      <c r="F28" s="402" t="str">
        <f>(IF(ISNA(HLOOKUP(F$18,' 2. LCC Leasing'!$I$61:$XFD$141,6,FALSE)) = TRUE, "",HLOOKUP(F$18,' 2. LCC Leasing'!$I$61:$XFD$141,6,FALSE)))</f>
        <v/>
      </c>
      <c r="G28" s="402"/>
      <c r="H28" s="402"/>
      <c r="I28" s="402" t="str">
        <f>(IF(ISNA(HLOOKUP(I$18,' 2. LCC Leasing'!$I$61:$XFD$141,6,FALSE)) = TRUE, "",HLOOKUP(I$18,' 2. LCC Leasing'!$I$61:$XFD$141,6,FALSE)))</f>
        <v/>
      </c>
      <c r="J28" s="402"/>
      <c r="K28" s="402"/>
      <c r="L28" s="402" t="str">
        <f>(IF(ISNA(HLOOKUP(L$18,' 2. LCC Leasing'!$I$61:$XFD$141,6,FALSE)) = TRUE, "",HLOOKUP(L$18,' 2. LCC Leasing'!$I$61:$XFD$141,6,FALSE)))</f>
        <v/>
      </c>
      <c r="M28" s="402"/>
      <c r="N28" s="402"/>
      <c r="O28" s="402" t="str">
        <f>(IF(ISNA(HLOOKUP(O$18,' 2. LCC Leasing'!$I$61:$XFD$141,6,FALSE)) = TRUE, "",HLOOKUP(O$18,' 2. LCC Leasing'!$I$61:$XFD$141,6,FALSE)))</f>
        <v/>
      </c>
      <c r="P28" s="402"/>
      <c r="Q28" s="402"/>
      <c r="R28" s="402" t="str">
        <f>(IF(ISNA(HLOOKUP(R$18,' 2. LCC Leasing'!$I$61:$XFD$141,6,FALSE)) = TRUE, "",HLOOKUP(R$18,' 2. LCC Leasing'!$I$61:$XFD$141,6,FALSE)))</f>
        <v/>
      </c>
      <c r="S28" s="402"/>
      <c r="T28" s="403"/>
    </row>
    <row r="29" spans="2:20" ht="14.4" x14ac:dyDescent="0.3">
      <c r="B29" s="399" t="s">
        <v>256</v>
      </c>
      <c r="C29" s="389"/>
      <c r="D29" s="389"/>
      <c r="E29" s="408" t="s">
        <v>257</v>
      </c>
      <c r="F29" s="402" t="str">
        <f>(IF(ISNA(HLOOKUP(F$18,' 2. LCC Leasing'!$I$61:$XFD$141,7,FALSE)) = TRUE, "",HLOOKUP(F$18,' 2. LCC Leasing'!$I$61:$XFD$141,7,FALSE)))</f>
        <v/>
      </c>
      <c r="G29" s="402"/>
      <c r="H29" s="402"/>
      <c r="I29" s="402" t="str">
        <f>(IF(ISNA(HLOOKUP(I$18,' 2. LCC Leasing'!$I$61:$XFD$141,7,FALSE)) = TRUE, "",HLOOKUP(I$18,' 2. LCC Leasing'!$I$61:$XFD$141,7,FALSE)))</f>
        <v/>
      </c>
      <c r="J29" s="402"/>
      <c r="K29" s="402"/>
      <c r="L29" s="402" t="str">
        <f>(IF(ISNA(HLOOKUP(L$18,' 2. LCC Leasing'!$I$61:$XFD$141,7,FALSE)) = TRUE, "",HLOOKUP(L$18,' 2. LCC Leasing'!$I$61:$XFD$141,7,FALSE)))</f>
        <v/>
      </c>
      <c r="M29" s="402"/>
      <c r="N29" s="402"/>
      <c r="O29" s="402" t="str">
        <f>(IF(ISNA(HLOOKUP(O$18,' 2. LCC Leasing'!$I$61:$XFD$141,7,FALSE)) = TRUE, "",HLOOKUP(O$18,' 2. LCC Leasing'!$I$61:$XFD$141,7,FALSE)))</f>
        <v/>
      </c>
      <c r="P29" s="402"/>
      <c r="Q29" s="402"/>
      <c r="R29" s="402" t="str">
        <f>(IF(ISNA(HLOOKUP(R$18,' 2. LCC Leasing'!$I$61:$XFD$141,7,FALSE)) = TRUE, "",HLOOKUP(R$18,' 2. LCC Leasing'!$I$61:$XFD$141,7,FALSE)))</f>
        <v/>
      </c>
      <c r="S29" s="402"/>
      <c r="T29" s="403"/>
    </row>
    <row r="30" spans="2:20" ht="14.4" x14ac:dyDescent="0.3">
      <c r="B30" s="399" t="s">
        <v>39</v>
      </c>
      <c r="C30" s="389"/>
      <c r="D30" s="389"/>
      <c r="E30" s="407" t="s">
        <v>82</v>
      </c>
      <c r="F30" s="402" t="str">
        <f>IF(ISNA(HLOOKUP(F18,' 2. LCC Leasing'!$I$61:$XFD$141,8,FALSE)) = TRUE, "",HLOOKUP(F18,' 2. LCC Leasing'!$I$61:$XFD$141,8,FALSE))</f>
        <v/>
      </c>
      <c r="G30" s="402"/>
      <c r="H30" s="402"/>
      <c r="I30" s="402" t="str">
        <f>IF(ISNA(HLOOKUP(I18,' 2. LCC Leasing'!$I$61:$XFD$141,8,FALSE)) = TRUE, "",HLOOKUP(I18,' 2. LCC Leasing'!$I$61:$XFD$141,8,FALSE))</f>
        <v/>
      </c>
      <c r="J30" s="402"/>
      <c r="K30" s="402"/>
      <c r="L30" s="402" t="str">
        <f>IF(ISNA(HLOOKUP(L18,' 2. LCC Leasing'!$I$61:$XFD$141,8,FALSE)) = TRUE, "",HLOOKUP(L18,' 2. LCC Leasing'!$I$61:$XFD$141,8,FALSE))</f>
        <v/>
      </c>
      <c r="M30" s="402"/>
      <c r="N30" s="402"/>
      <c r="O30" s="402" t="str">
        <f>IF(ISNA(HLOOKUP(O18,' 2. LCC Leasing'!$I$61:$XFD$141,8,FALSE)) = TRUE, "",HLOOKUP(O18,' 2. LCC Leasing'!$I$61:$XFD$141,8,FALSE))</f>
        <v/>
      </c>
      <c r="P30" s="402"/>
      <c r="Q30" s="402"/>
      <c r="R30" s="402" t="str">
        <f>IF(ISNA(HLOOKUP(R18,' 2. LCC Leasing'!$I$61:$XFD$141,8,FALSE)) = TRUE, "",HLOOKUP(R18,' 2. LCC Leasing'!$I$61:$XFD$141,8,FALSE))</f>
        <v/>
      </c>
      <c r="S30" s="402"/>
      <c r="T30" s="403"/>
    </row>
    <row r="31" spans="2:20" x14ac:dyDescent="0.25">
      <c r="B31" s="377"/>
      <c r="C31" s="378"/>
      <c r="D31" s="378"/>
      <c r="E31" s="378"/>
      <c r="F31" s="378"/>
      <c r="G31" s="378"/>
      <c r="H31" s="378"/>
      <c r="I31" s="378"/>
      <c r="J31" s="378"/>
      <c r="K31" s="378"/>
      <c r="L31" s="378"/>
      <c r="M31" s="378"/>
      <c r="N31" s="378"/>
      <c r="O31" s="378"/>
      <c r="P31" s="378"/>
      <c r="Q31" s="378"/>
      <c r="R31" s="378"/>
      <c r="S31" s="378"/>
      <c r="T31" s="379"/>
    </row>
    <row r="32" spans="2:20" x14ac:dyDescent="0.25">
      <c r="B32" s="377"/>
      <c r="C32" s="378"/>
      <c r="D32" s="378"/>
      <c r="E32" s="378"/>
      <c r="F32" s="378"/>
      <c r="G32" s="378"/>
      <c r="H32" s="378"/>
      <c r="I32" s="378"/>
      <c r="J32" s="378"/>
      <c r="K32" s="378"/>
      <c r="L32" s="378"/>
      <c r="M32" s="378"/>
      <c r="N32" s="378"/>
      <c r="O32" s="378"/>
      <c r="P32" s="378"/>
      <c r="Q32" s="378"/>
      <c r="R32" s="378"/>
      <c r="S32" s="378"/>
      <c r="T32" s="379"/>
    </row>
    <row r="33" spans="2:20" x14ac:dyDescent="0.25">
      <c r="B33" s="377"/>
      <c r="C33" s="378"/>
      <c r="D33" s="378"/>
      <c r="E33" s="378"/>
      <c r="F33" s="378"/>
      <c r="G33" s="378"/>
      <c r="H33" s="378"/>
      <c r="I33" s="378"/>
      <c r="J33" s="378"/>
      <c r="K33" s="378"/>
      <c r="L33" s="378"/>
      <c r="M33" s="378"/>
      <c r="N33" s="378"/>
      <c r="O33" s="378"/>
      <c r="P33" s="378"/>
      <c r="Q33" s="378"/>
      <c r="R33" s="378"/>
      <c r="S33" s="378"/>
      <c r="T33" s="379"/>
    </row>
    <row r="34" spans="2:20" x14ac:dyDescent="0.25">
      <c r="B34" s="377"/>
      <c r="C34" s="378"/>
      <c r="D34" s="378"/>
      <c r="E34" s="378"/>
      <c r="F34" s="378"/>
      <c r="G34" s="378"/>
      <c r="H34" s="378"/>
      <c r="I34" s="378"/>
      <c r="J34" s="378"/>
      <c r="K34" s="378"/>
      <c r="L34" s="378"/>
      <c r="M34" s="378"/>
      <c r="N34" s="378"/>
      <c r="O34" s="378"/>
      <c r="P34" s="378"/>
      <c r="Q34" s="378"/>
      <c r="R34" s="378"/>
      <c r="S34" s="378"/>
      <c r="T34" s="379"/>
    </row>
    <row r="35" spans="2:20" x14ac:dyDescent="0.25">
      <c r="B35" s="377"/>
      <c r="C35" s="378"/>
      <c r="D35" s="378"/>
      <c r="E35" s="378"/>
      <c r="F35" s="378"/>
      <c r="G35" s="378"/>
      <c r="H35" s="378"/>
      <c r="I35" s="378"/>
      <c r="J35" s="378"/>
      <c r="K35" s="378"/>
      <c r="L35" s="378"/>
      <c r="M35" s="378"/>
      <c r="N35" s="378"/>
      <c r="O35" s="378"/>
      <c r="P35" s="378"/>
      <c r="Q35" s="378"/>
      <c r="R35" s="378"/>
      <c r="S35" s="378"/>
      <c r="T35" s="379"/>
    </row>
    <row r="36" spans="2:20" x14ac:dyDescent="0.25">
      <c r="B36" s="377"/>
      <c r="C36" s="378"/>
      <c r="D36" s="378"/>
      <c r="E36" s="378"/>
      <c r="F36" s="378"/>
      <c r="G36" s="378"/>
      <c r="H36" s="378"/>
      <c r="I36" s="378"/>
      <c r="J36" s="378"/>
      <c r="K36" s="378"/>
      <c r="L36" s="378"/>
      <c r="M36" s="378"/>
      <c r="N36" s="378"/>
      <c r="O36" s="378"/>
      <c r="P36" s="378"/>
      <c r="Q36" s="378"/>
      <c r="R36" s="378"/>
      <c r="S36" s="378"/>
      <c r="T36" s="379"/>
    </row>
    <row r="37" spans="2:20" x14ac:dyDescent="0.25">
      <c r="B37" s="377"/>
      <c r="C37" s="378"/>
      <c r="D37" s="378"/>
      <c r="E37" s="378"/>
      <c r="F37" s="378"/>
      <c r="G37" s="378"/>
      <c r="H37" s="378"/>
      <c r="I37" s="378"/>
      <c r="J37" s="378"/>
      <c r="K37" s="378"/>
      <c r="L37" s="378"/>
      <c r="M37" s="378"/>
      <c r="N37" s="378"/>
      <c r="O37" s="378"/>
      <c r="P37" s="378"/>
      <c r="Q37" s="378"/>
      <c r="R37" s="378"/>
      <c r="S37" s="378"/>
      <c r="T37" s="379"/>
    </row>
    <row r="38" spans="2:20" x14ac:dyDescent="0.25">
      <c r="B38" s="377"/>
      <c r="C38" s="378"/>
      <c r="D38" s="378"/>
      <c r="E38" s="378"/>
      <c r="F38" s="378"/>
      <c r="G38" s="378"/>
      <c r="H38" s="378"/>
      <c r="I38" s="378"/>
      <c r="J38" s="378"/>
      <c r="K38" s="378"/>
      <c r="L38" s="378"/>
      <c r="M38" s="378"/>
      <c r="N38" s="378"/>
      <c r="O38" s="378"/>
      <c r="P38" s="378"/>
      <c r="Q38" s="378"/>
      <c r="R38" s="378"/>
      <c r="S38" s="378"/>
      <c r="T38" s="379"/>
    </row>
    <row r="39" spans="2:20" x14ac:dyDescent="0.25">
      <c r="B39" s="377"/>
      <c r="C39" s="378"/>
      <c r="D39" s="378"/>
      <c r="E39" s="378"/>
      <c r="F39" s="378"/>
      <c r="G39" s="378"/>
      <c r="H39" s="378"/>
      <c r="I39" s="378"/>
      <c r="J39" s="378"/>
      <c r="K39" s="378"/>
      <c r="L39" s="378"/>
      <c r="M39" s="378"/>
      <c r="N39" s="378"/>
      <c r="O39" s="378"/>
      <c r="P39" s="378"/>
      <c r="Q39" s="378"/>
      <c r="R39" s="378"/>
      <c r="S39" s="378"/>
      <c r="T39" s="379"/>
    </row>
    <row r="40" spans="2:20" x14ac:dyDescent="0.25">
      <c r="B40" s="377"/>
      <c r="C40" s="378"/>
      <c r="D40" s="378"/>
      <c r="E40" s="378"/>
      <c r="F40" s="378"/>
      <c r="G40" s="378"/>
      <c r="H40" s="378"/>
      <c r="I40" s="378"/>
      <c r="J40" s="378"/>
      <c r="K40" s="378"/>
      <c r="L40" s="378"/>
      <c r="M40" s="378"/>
      <c r="N40" s="378"/>
      <c r="O40" s="378"/>
      <c r="P40" s="378"/>
      <c r="Q40" s="378"/>
      <c r="R40" s="378"/>
      <c r="S40" s="378"/>
      <c r="T40" s="379"/>
    </row>
    <row r="41" spans="2:20" x14ac:dyDescent="0.25">
      <c r="B41" s="377"/>
      <c r="C41" s="378"/>
      <c r="D41" s="378"/>
      <c r="E41" s="378"/>
      <c r="F41" s="378"/>
      <c r="G41" s="378"/>
      <c r="H41" s="378"/>
      <c r="I41" s="378"/>
      <c r="J41" s="378"/>
      <c r="K41" s="378"/>
      <c r="L41" s="378"/>
      <c r="M41" s="378"/>
      <c r="N41" s="378"/>
      <c r="O41" s="378"/>
      <c r="P41" s="378"/>
      <c r="Q41" s="378"/>
      <c r="R41" s="378"/>
      <c r="S41" s="378"/>
      <c r="T41" s="379"/>
    </row>
    <row r="42" spans="2:20" x14ac:dyDescent="0.25">
      <c r="B42" s="377"/>
      <c r="C42" s="378"/>
      <c r="D42" s="378"/>
      <c r="E42" s="378"/>
      <c r="F42" s="378"/>
      <c r="G42" s="378"/>
      <c r="H42" s="378"/>
      <c r="I42" s="378"/>
      <c r="J42" s="378"/>
      <c r="K42" s="378"/>
      <c r="L42" s="378"/>
      <c r="M42" s="378"/>
      <c r="N42" s="378"/>
      <c r="O42" s="378"/>
      <c r="P42" s="378"/>
      <c r="Q42" s="378"/>
      <c r="R42" s="378"/>
      <c r="S42" s="378"/>
      <c r="T42" s="379"/>
    </row>
    <row r="43" spans="2:20" x14ac:dyDescent="0.25">
      <c r="B43" s="377"/>
      <c r="C43" s="378"/>
      <c r="D43" s="378"/>
      <c r="E43" s="378"/>
      <c r="F43" s="378"/>
      <c r="G43" s="378"/>
      <c r="H43" s="378"/>
      <c r="I43" s="378"/>
      <c r="J43" s="378"/>
      <c r="K43" s="378"/>
      <c r="L43" s="378"/>
      <c r="M43" s="378"/>
      <c r="N43" s="378"/>
      <c r="O43" s="378"/>
      <c r="P43" s="378"/>
      <c r="Q43" s="378"/>
      <c r="R43" s="378"/>
      <c r="S43" s="378"/>
      <c r="T43" s="379"/>
    </row>
    <row r="44" spans="2:20" x14ac:dyDescent="0.25">
      <c r="B44" s="377"/>
      <c r="C44" s="378"/>
      <c r="D44" s="378"/>
      <c r="E44" s="378"/>
      <c r="F44" s="378"/>
      <c r="G44" s="378"/>
      <c r="H44" s="378"/>
      <c r="I44" s="378"/>
      <c r="J44" s="378"/>
      <c r="K44" s="378"/>
      <c r="L44" s="378"/>
      <c r="M44" s="378"/>
      <c r="N44" s="378"/>
      <c r="O44" s="378"/>
      <c r="P44" s="378"/>
      <c r="Q44" s="378"/>
      <c r="R44" s="378"/>
      <c r="S44" s="378"/>
      <c r="T44" s="379"/>
    </row>
    <row r="45" spans="2:20" x14ac:dyDescent="0.25">
      <c r="B45" s="377"/>
      <c r="C45" s="378"/>
      <c r="D45" s="378"/>
      <c r="E45" s="378"/>
      <c r="F45" s="378"/>
      <c r="G45" s="378"/>
      <c r="H45" s="378"/>
      <c r="I45" s="378"/>
      <c r="J45" s="378"/>
      <c r="K45" s="378"/>
      <c r="L45" s="378"/>
      <c r="M45" s="378"/>
      <c r="N45" s="378"/>
      <c r="O45" s="378"/>
      <c r="P45" s="378"/>
      <c r="Q45" s="378"/>
      <c r="R45" s="378"/>
      <c r="S45" s="378"/>
      <c r="T45" s="379"/>
    </row>
    <row r="46" spans="2:20" x14ac:dyDescent="0.25">
      <c r="B46" s="377"/>
      <c r="C46" s="378"/>
      <c r="D46" s="378"/>
      <c r="E46" s="378"/>
      <c r="F46" s="378"/>
      <c r="G46" s="378"/>
      <c r="H46" s="378"/>
      <c r="I46" s="378"/>
      <c r="J46" s="378"/>
      <c r="K46" s="378"/>
      <c r="L46" s="378"/>
      <c r="M46" s="378"/>
      <c r="N46" s="378"/>
      <c r="O46" s="378"/>
      <c r="P46" s="378"/>
      <c r="Q46" s="378"/>
      <c r="R46" s="378"/>
      <c r="S46" s="378"/>
      <c r="T46" s="379"/>
    </row>
    <row r="47" spans="2:20" x14ac:dyDescent="0.25">
      <c r="B47" s="377"/>
      <c r="C47" s="378"/>
      <c r="D47" s="378"/>
      <c r="E47" s="378"/>
      <c r="F47" s="378"/>
      <c r="G47" s="378"/>
      <c r="H47" s="378"/>
      <c r="I47" s="378"/>
      <c r="J47" s="378"/>
      <c r="K47" s="378"/>
      <c r="L47" s="378"/>
      <c r="M47" s="378"/>
      <c r="N47" s="378"/>
      <c r="O47" s="378"/>
      <c r="P47" s="378"/>
      <c r="Q47" s="378"/>
      <c r="R47" s="378"/>
      <c r="S47" s="378"/>
      <c r="T47" s="379"/>
    </row>
    <row r="48" spans="2:20" x14ac:dyDescent="0.25">
      <c r="B48" s="377"/>
      <c r="C48" s="378"/>
      <c r="D48" s="378"/>
      <c r="E48" s="378"/>
      <c r="F48" s="378"/>
      <c r="G48" s="378"/>
      <c r="H48" s="378"/>
      <c r="I48" s="378"/>
      <c r="J48" s="378"/>
      <c r="K48" s="378"/>
      <c r="L48" s="378"/>
      <c r="M48" s="378"/>
      <c r="N48" s="378"/>
      <c r="O48" s="378"/>
      <c r="P48" s="378"/>
      <c r="Q48" s="378"/>
      <c r="R48" s="378"/>
      <c r="S48" s="378"/>
      <c r="T48" s="379"/>
    </row>
    <row r="49" spans="2:20" x14ac:dyDescent="0.25">
      <c r="B49" s="377"/>
      <c r="C49" s="378"/>
      <c r="D49" s="378"/>
      <c r="E49" s="378"/>
      <c r="F49" s="378"/>
      <c r="G49" s="378"/>
      <c r="H49" s="378"/>
      <c r="I49" s="378"/>
      <c r="J49" s="378"/>
      <c r="K49" s="378"/>
      <c r="L49" s="378"/>
      <c r="M49" s="378"/>
      <c r="N49" s="378"/>
      <c r="O49" s="378"/>
      <c r="P49" s="378"/>
      <c r="Q49" s="378"/>
      <c r="R49" s="378"/>
      <c r="S49" s="378"/>
      <c r="T49" s="379"/>
    </row>
    <row r="50" spans="2:20" x14ac:dyDescent="0.25">
      <c r="B50" s="377"/>
      <c r="C50" s="378"/>
      <c r="D50" s="378"/>
      <c r="E50" s="378"/>
      <c r="F50" s="378"/>
      <c r="G50" s="378"/>
      <c r="H50" s="378"/>
      <c r="I50" s="378"/>
      <c r="J50" s="378"/>
      <c r="K50" s="378"/>
      <c r="L50" s="378"/>
      <c r="M50" s="378"/>
      <c r="N50" s="378"/>
      <c r="O50" s="378"/>
      <c r="P50" s="378"/>
      <c r="Q50" s="378"/>
      <c r="R50" s="378"/>
      <c r="S50" s="378"/>
      <c r="T50" s="379"/>
    </row>
    <row r="51" spans="2:20" x14ac:dyDescent="0.25">
      <c r="B51" s="377"/>
      <c r="C51" s="378"/>
      <c r="D51" s="378"/>
      <c r="E51" s="378"/>
      <c r="F51" s="378"/>
      <c r="G51" s="378"/>
      <c r="H51" s="378"/>
      <c r="I51" s="378"/>
      <c r="J51" s="378"/>
      <c r="K51" s="378"/>
      <c r="L51" s="378"/>
      <c r="M51" s="378"/>
      <c r="N51" s="378"/>
      <c r="O51" s="378"/>
      <c r="P51" s="378"/>
      <c r="Q51" s="378"/>
      <c r="R51" s="378"/>
      <c r="S51" s="378"/>
      <c r="T51" s="379"/>
    </row>
    <row r="52" spans="2:20" x14ac:dyDescent="0.25">
      <c r="B52" s="377"/>
      <c r="C52" s="378"/>
      <c r="D52" s="378"/>
      <c r="E52" s="378"/>
      <c r="F52" s="378"/>
      <c r="G52" s="378"/>
      <c r="H52" s="378"/>
      <c r="I52" s="378"/>
      <c r="J52" s="378"/>
      <c r="K52" s="378"/>
      <c r="L52" s="378"/>
      <c r="M52" s="378"/>
      <c r="N52" s="378"/>
      <c r="O52" s="378"/>
      <c r="P52" s="378"/>
      <c r="Q52" s="378"/>
      <c r="R52" s="378"/>
      <c r="S52" s="378"/>
      <c r="T52" s="379"/>
    </row>
    <row r="53" spans="2:20" x14ac:dyDescent="0.25">
      <c r="B53" s="377"/>
      <c r="C53" s="378"/>
      <c r="D53" s="378"/>
      <c r="E53" s="378"/>
      <c r="F53" s="378"/>
      <c r="G53" s="378"/>
      <c r="H53" s="378"/>
      <c r="I53" s="378"/>
      <c r="J53" s="378"/>
      <c r="K53" s="378"/>
      <c r="L53" s="378"/>
      <c r="M53" s="378"/>
      <c r="N53" s="378"/>
      <c r="O53" s="378"/>
      <c r="P53" s="378"/>
      <c r="Q53" s="378"/>
      <c r="R53" s="378"/>
      <c r="S53" s="378"/>
      <c r="T53" s="379"/>
    </row>
    <row r="54" spans="2:20" x14ac:dyDescent="0.25">
      <c r="B54" s="377"/>
      <c r="C54" s="378"/>
      <c r="D54" s="378"/>
      <c r="E54" s="378"/>
      <c r="F54" s="378"/>
      <c r="G54" s="378"/>
      <c r="H54" s="378"/>
      <c r="I54" s="378"/>
      <c r="J54" s="378"/>
      <c r="K54" s="378"/>
      <c r="L54" s="378"/>
      <c r="M54" s="378"/>
      <c r="N54" s="378"/>
      <c r="O54" s="378"/>
      <c r="P54" s="378"/>
      <c r="Q54" s="378"/>
      <c r="R54" s="378"/>
      <c r="S54" s="378"/>
      <c r="T54" s="379"/>
    </row>
    <row r="55" spans="2:20" ht="13.8" x14ac:dyDescent="0.25">
      <c r="B55" s="377"/>
      <c r="C55" s="378"/>
      <c r="D55" s="378"/>
      <c r="E55" s="378"/>
      <c r="F55" s="409"/>
      <c r="G55" s="409"/>
      <c r="H55" s="409"/>
      <c r="I55" s="409"/>
      <c r="J55" s="409"/>
      <c r="K55" s="409"/>
      <c r="L55" s="409"/>
      <c r="M55" s="409"/>
      <c r="N55" s="409"/>
      <c r="O55" s="409"/>
      <c r="P55" s="409"/>
      <c r="Q55" s="409"/>
      <c r="R55" s="409"/>
      <c r="S55" s="409"/>
      <c r="T55" s="410"/>
    </row>
    <row r="56" spans="2:20" x14ac:dyDescent="0.25">
      <c r="B56" s="377"/>
      <c r="C56" s="378"/>
      <c r="D56" s="378"/>
      <c r="E56" s="378"/>
      <c r="F56" s="378"/>
      <c r="G56" s="378"/>
      <c r="H56" s="378"/>
      <c r="I56" s="378"/>
      <c r="J56" s="378"/>
      <c r="K56" s="378"/>
      <c r="L56" s="378"/>
      <c r="M56" s="378"/>
      <c r="N56" s="378"/>
      <c r="O56" s="378"/>
      <c r="P56" s="378"/>
      <c r="Q56" s="378"/>
      <c r="R56" s="378"/>
      <c r="S56" s="378"/>
      <c r="T56" s="379"/>
    </row>
    <row r="57" spans="2:20" x14ac:dyDescent="0.25">
      <c r="B57" s="377"/>
      <c r="C57" s="378"/>
      <c r="D57" s="378"/>
      <c r="E57" s="378"/>
      <c r="F57" s="378"/>
      <c r="G57" s="378"/>
      <c r="H57" s="378"/>
      <c r="I57" s="378"/>
      <c r="J57" s="378"/>
      <c r="K57" s="378"/>
      <c r="L57" s="378"/>
      <c r="M57" s="378"/>
      <c r="N57" s="378"/>
      <c r="O57" s="378"/>
      <c r="P57" s="378"/>
      <c r="Q57" s="378"/>
      <c r="R57" s="378"/>
      <c r="S57" s="378"/>
      <c r="T57" s="379"/>
    </row>
    <row r="58" spans="2:20" x14ac:dyDescent="0.25">
      <c r="B58" s="377"/>
      <c r="C58" s="378"/>
      <c r="D58" s="378"/>
      <c r="E58" s="378"/>
      <c r="F58" s="378"/>
      <c r="G58" s="378"/>
      <c r="H58" s="378"/>
      <c r="I58" s="378"/>
      <c r="J58" s="378"/>
      <c r="K58" s="378"/>
      <c r="L58" s="378"/>
      <c r="M58" s="378"/>
      <c r="N58" s="378"/>
      <c r="O58" s="378"/>
      <c r="P58" s="378"/>
      <c r="Q58" s="378"/>
      <c r="R58" s="378"/>
      <c r="S58" s="378"/>
      <c r="T58" s="379"/>
    </row>
    <row r="59" spans="2:20" x14ac:dyDescent="0.25">
      <c r="B59" s="377"/>
      <c r="C59" s="378"/>
      <c r="D59" s="378"/>
      <c r="E59" s="378"/>
      <c r="F59" s="378"/>
      <c r="G59" s="378"/>
      <c r="H59" s="378"/>
      <c r="I59" s="378"/>
      <c r="J59" s="378"/>
      <c r="K59" s="378"/>
      <c r="L59" s="378"/>
      <c r="M59" s="378"/>
      <c r="N59" s="378"/>
      <c r="O59" s="378"/>
      <c r="P59" s="378"/>
      <c r="Q59" s="378"/>
      <c r="R59" s="378"/>
      <c r="S59" s="378"/>
      <c r="T59" s="379"/>
    </row>
    <row r="60" spans="2:20" x14ac:dyDescent="0.25">
      <c r="B60" s="377"/>
      <c r="C60" s="378"/>
      <c r="D60" s="378"/>
      <c r="E60" s="378"/>
      <c r="F60" s="378"/>
      <c r="G60" s="378"/>
      <c r="H60" s="378"/>
      <c r="I60" s="378"/>
      <c r="J60" s="378"/>
      <c r="K60" s="378"/>
      <c r="L60" s="378"/>
      <c r="M60" s="378"/>
      <c r="N60" s="378"/>
      <c r="O60" s="378"/>
      <c r="P60" s="378"/>
      <c r="Q60" s="378"/>
      <c r="R60" s="378"/>
      <c r="S60" s="378"/>
      <c r="T60" s="379"/>
    </row>
    <row r="61" spans="2:20" x14ac:dyDescent="0.25">
      <c r="B61" s="377"/>
      <c r="C61" s="378"/>
      <c r="D61" s="378"/>
      <c r="E61" s="378"/>
      <c r="F61" s="378"/>
      <c r="G61" s="378"/>
      <c r="H61" s="378"/>
      <c r="I61" s="378"/>
      <c r="J61" s="378"/>
      <c r="K61" s="378"/>
      <c r="L61" s="378"/>
      <c r="M61" s="378"/>
      <c r="N61" s="378"/>
      <c r="O61" s="378"/>
      <c r="P61" s="378"/>
      <c r="Q61" s="378"/>
      <c r="R61" s="378"/>
      <c r="S61" s="378"/>
      <c r="T61" s="379"/>
    </row>
    <row r="62" spans="2:20" x14ac:dyDescent="0.25">
      <c r="B62" s="377"/>
      <c r="C62" s="378"/>
      <c r="D62" s="378"/>
      <c r="E62" s="378"/>
      <c r="F62" s="378"/>
      <c r="G62" s="378"/>
      <c r="H62" s="378"/>
      <c r="I62" s="378"/>
      <c r="J62" s="378"/>
      <c r="K62" s="378"/>
      <c r="L62" s="378"/>
      <c r="M62" s="378"/>
      <c r="N62" s="378"/>
      <c r="O62" s="378"/>
      <c r="P62" s="378"/>
      <c r="Q62" s="378"/>
      <c r="R62" s="378"/>
      <c r="S62" s="378"/>
      <c r="T62" s="379"/>
    </row>
    <row r="63" spans="2:20" x14ac:dyDescent="0.25">
      <c r="B63" s="377"/>
      <c r="C63" s="378"/>
      <c r="D63" s="378"/>
      <c r="E63" s="378"/>
      <c r="F63" s="378"/>
      <c r="G63" s="378"/>
      <c r="H63" s="378"/>
      <c r="I63" s="378"/>
      <c r="J63" s="378"/>
      <c r="K63" s="378"/>
      <c r="L63" s="378"/>
      <c r="M63" s="378"/>
      <c r="N63" s="378"/>
      <c r="O63" s="378"/>
      <c r="P63" s="378"/>
      <c r="Q63" s="378"/>
      <c r="R63" s="378"/>
      <c r="S63" s="378"/>
      <c r="T63" s="379"/>
    </row>
    <row r="64" spans="2:20" x14ac:dyDescent="0.25">
      <c r="B64" s="377"/>
      <c r="C64" s="378"/>
      <c r="D64" s="378"/>
      <c r="E64" s="378"/>
      <c r="F64" s="378"/>
      <c r="G64" s="378"/>
      <c r="H64" s="378"/>
      <c r="I64" s="378"/>
      <c r="J64" s="378"/>
      <c r="K64" s="378"/>
      <c r="L64" s="378"/>
      <c r="M64" s="378"/>
      <c r="N64" s="378"/>
      <c r="O64" s="378"/>
      <c r="P64" s="378"/>
      <c r="Q64" s="378"/>
      <c r="R64" s="378"/>
      <c r="S64" s="378"/>
      <c r="T64" s="379"/>
    </row>
    <row r="65" spans="2:20" x14ac:dyDescent="0.25">
      <c r="B65" s="377"/>
      <c r="C65" s="378"/>
      <c r="D65" s="378"/>
      <c r="E65" s="378"/>
      <c r="F65" s="378"/>
      <c r="G65" s="378"/>
      <c r="H65" s="378"/>
      <c r="I65" s="378"/>
      <c r="J65" s="378"/>
      <c r="K65" s="378"/>
      <c r="L65" s="378"/>
      <c r="M65" s="378"/>
      <c r="N65" s="378"/>
      <c r="O65" s="378"/>
      <c r="P65" s="378"/>
      <c r="Q65" s="378"/>
      <c r="R65" s="378"/>
      <c r="S65" s="378"/>
      <c r="T65" s="379"/>
    </row>
    <row r="66" spans="2:20" x14ac:dyDescent="0.25">
      <c r="B66" s="377"/>
      <c r="C66" s="378"/>
      <c r="D66" s="378"/>
      <c r="E66" s="378"/>
      <c r="F66" s="378"/>
      <c r="G66" s="378"/>
      <c r="H66" s="378"/>
      <c r="I66" s="378"/>
      <c r="J66" s="378"/>
      <c r="K66" s="378"/>
      <c r="L66" s="378"/>
      <c r="M66" s="378"/>
      <c r="N66" s="378"/>
      <c r="O66" s="378"/>
      <c r="P66" s="378"/>
      <c r="Q66" s="378"/>
      <c r="R66" s="378"/>
      <c r="S66" s="378"/>
      <c r="T66" s="379"/>
    </row>
    <row r="67" spans="2:20" x14ac:dyDescent="0.25">
      <c r="B67" s="377"/>
      <c r="C67" s="378"/>
      <c r="D67" s="378"/>
      <c r="E67" s="378"/>
      <c r="F67" s="378"/>
      <c r="G67" s="378"/>
      <c r="H67" s="378"/>
      <c r="I67" s="378"/>
      <c r="J67" s="378"/>
      <c r="K67" s="378"/>
      <c r="L67" s="378"/>
      <c r="M67" s="378"/>
      <c r="N67" s="378"/>
      <c r="O67" s="378"/>
      <c r="P67" s="378"/>
      <c r="Q67" s="378"/>
      <c r="R67" s="378"/>
      <c r="S67" s="378"/>
      <c r="T67" s="379"/>
    </row>
    <row r="68" spans="2:20" x14ac:dyDescent="0.25">
      <c r="B68" s="377"/>
      <c r="C68" s="378"/>
      <c r="D68" s="378"/>
      <c r="E68" s="378"/>
      <c r="F68" s="378"/>
      <c r="G68" s="378"/>
      <c r="H68" s="378"/>
      <c r="I68" s="378"/>
      <c r="J68" s="378"/>
      <c r="K68" s="378"/>
      <c r="L68" s="378"/>
      <c r="M68" s="378"/>
      <c r="N68" s="378"/>
      <c r="O68" s="378"/>
      <c r="P68" s="378"/>
      <c r="Q68" s="378"/>
      <c r="R68" s="378"/>
      <c r="S68" s="378"/>
      <c r="T68" s="379"/>
    </row>
    <row r="69" spans="2:20" x14ac:dyDescent="0.25">
      <c r="B69" s="377"/>
      <c r="C69" s="378"/>
      <c r="D69" s="378"/>
      <c r="E69" s="378"/>
      <c r="F69" s="378"/>
      <c r="G69" s="378"/>
      <c r="H69" s="378"/>
      <c r="I69" s="378"/>
      <c r="J69" s="378"/>
      <c r="K69" s="378"/>
      <c r="L69" s="378"/>
      <c r="M69" s="378"/>
      <c r="N69" s="378"/>
      <c r="O69" s="378"/>
      <c r="P69" s="378"/>
      <c r="Q69" s="378"/>
      <c r="R69" s="378"/>
      <c r="S69" s="378"/>
      <c r="T69" s="379"/>
    </row>
    <row r="70" spans="2:20" x14ac:dyDescent="0.25">
      <c r="B70" s="377"/>
      <c r="C70" s="378"/>
      <c r="D70" s="378"/>
      <c r="E70" s="378"/>
      <c r="F70" s="378"/>
      <c r="G70" s="378"/>
      <c r="H70" s="378"/>
      <c r="I70" s="378"/>
      <c r="J70" s="378"/>
      <c r="K70" s="378"/>
      <c r="L70" s="378"/>
      <c r="M70" s="378"/>
      <c r="N70" s="378"/>
      <c r="O70" s="378"/>
      <c r="P70" s="378"/>
      <c r="Q70" s="378"/>
      <c r="R70" s="378"/>
      <c r="S70" s="378"/>
      <c r="T70" s="379"/>
    </row>
    <row r="71" spans="2:20" x14ac:dyDescent="0.25">
      <c r="B71" s="377"/>
      <c r="C71" s="378"/>
      <c r="D71" s="378"/>
      <c r="E71" s="378"/>
      <c r="F71" s="378"/>
      <c r="G71" s="378"/>
      <c r="H71" s="378"/>
      <c r="I71" s="378"/>
      <c r="J71" s="378"/>
      <c r="K71" s="378"/>
      <c r="L71" s="378"/>
      <c r="M71" s="378"/>
      <c r="N71" s="378"/>
      <c r="O71" s="378"/>
      <c r="P71" s="378"/>
      <c r="Q71" s="378"/>
      <c r="R71" s="378"/>
      <c r="S71" s="378"/>
      <c r="T71" s="379"/>
    </row>
    <row r="72" spans="2:20" x14ac:dyDescent="0.25">
      <c r="B72" s="377"/>
      <c r="C72" s="378"/>
      <c r="D72" s="378"/>
      <c r="E72" s="378"/>
      <c r="F72" s="378"/>
      <c r="G72" s="378"/>
      <c r="H72" s="378"/>
      <c r="I72" s="378"/>
      <c r="J72" s="378"/>
      <c r="K72" s="378"/>
      <c r="L72" s="378"/>
      <c r="M72" s="378"/>
      <c r="N72" s="378"/>
      <c r="O72" s="378"/>
      <c r="P72" s="378"/>
      <c r="Q72" s="378"/>
      <c r="R72" s="378"/>
      <c r="S72" s="378"/>
      <c r="T72" s="379"/>
    </row>
    <row r="73" spans="2:20" x14ac:dyDescent="0.25">
      <c r="B73" s="377"/>
      <c r="C73" s="378"/>
      <c r="D73" s="378"/>
      <c r="E73" s="378"/>
      <c r="F73" s="378"/>
      <c r="G73" s="378"/>
      <c r="H73" s="378"/>
      <c r="I73" s="378"/>
      <c r="J73" s="378"/>
      <c r="K73" s="378"/>
      <c r="L73" s="378"/>
      <c r="M73" s="378"/>
      <c r="N73" s="378"/>
      <c r="O73" s="378"/>
      <c r="P73" s="378"/>
      <c r="Q73" s="378"/>
      <c r="R73" s="378"/>
      <c r="S73" s="378"/>
      <c r="T73" s="379"/>
    </row>
    <row r="74" spans="2:20" x14ac:dyDescent="0.25">
      <c r="B74" s="377"/>
      <c r="C74" s="378"/>
      <c r="D74" s="378"/>
      <c r="E74" s="378"/>
      <c r="F74" s="378"/>
      <c r="G74" s="378"/>
      <c r="H74" s="378"/>
      <c r="I74" s="378"/>
      <c r="J74" s="378"/>
      <c r="K74" s="378"/>
      <c r="L74" s="378"/>
      <c r="M74" s="378"/>
      <c r="N74" s="378"/>
      <c r="O74" s="378"/>
      <c r="P74" s="378"/>
      <c r="Q74" s="378"/>
      <c r="R74" s="378"/>
      <c r="S74" s="378"/>
      <c r="T74" s="379"/>
    </row>
    <row r="75" spans="2:20" x14ac:dyDescent="0.25">
      <c r="B75" s="377"/>
      <c r="C75" s="378"/>
      <c r="D75" s="378"/>
      <c r="E75" s="378"/>
      <c r="F75" s="378"/>
      <c r="G75" s="378"/>
      <c r="H75" s="378"/>
      <c r="I75" s="378"/>
      <c r="J75" s="378"/>
      <c r="K75" s="378"/>
      <c r="L75" s="378"/>
      <c r="M75" s="378"/>
      <c r="N75" s="378"/>
      <c r="O75" s="378"/>
      <c r="P75" s="378"/>
      <c r="Q75" s="378"/>
      <c r="R75" s="378"/>
      <c r="S75" s="378"/>
      <c r="T75" s="379"/>
    </row>
    <row r="76" spans="2:20" x14ac:dyDescent="0.25">
      <c r="B76" s="377"/>
      <c r="C76" s="378"/>
      <c r="D76" s="378"/>
      <c r="E76" s="378"/>
      <c r="F76" s="378"/>
      <c r="G76" s="378"/>
      <c r="H76" s="378"/>
      <c r="I76" s="378"/>
      <c r="J76" s="378"/>
      <c r="K76" s="378"/>
      <c r="L76" s="378"/>
      <c r="M76" s="378"/>
      <c r="N76" s="378"/>
      <c r="O76" s="378"/>
      <c r="P76" s="378"/>
      <c r="Q76" s="378"/>
      <c r="R76" s="378"/>
      <c r="S76" s="378"/>
      <c r="T76" s="379"/>
    </row>
    <row r="77" spans="2:20" x14ac:dyDescent="0.25">
      <c r="B77" s="377"/>
      <c r="C77" s="378"/>
      <c r="D77" s="378"/>
      <c r="E77" s="378"/>
      <c r="F77" s="378"/>
      <c r="G77" s="378"/>
      <c r="H77" s="378"/>
      <c r="I77" s="378"/>
      <c r="J77" s="378"/>
      <c r="K77" s="378"/>
      <c r="L77" s="378"/>
      <c r="M77" s="378"/>
      <c r="N77" s="378"/>
      <c r="O77" s="378"/>
      <c r="P77" s="378"/>
      <c r="Q77" s="378"/>
      <c r="R77" s="378"/>
      <c r="S77" s="378"/>
      <c r="T77" s="379"/>
    </row>
    <row r="78" spans="2:20" x14ac:dyDescent="0.25">
      <c r="B78" s="377"/>
      <c r="C78" s="378"/>
      <c r="D78" s="378"/>
      <c r="E78" s="378"/>
      <c r="F78" s="378"/>
      <c r="G78" s="378"/>
      <c r="H78" s="378"/>
      <c r="I78" s="378"/>
      <c r="J78" s="378"/>
      <c r="K78" s="378"/>
      <c r="L78" s="378"/>
      <c r="M78" s="378"/>
      <c r="N78" s="378"/>
      <c r="O78" s="378"/>
      <c r="P78" s="378"/>
      <c r="Q78" s="378"/>
      <c r="R78" s="378"/>
      <c r="S78" s="378"/>
      <c r="T78" s="379"/>
    </row>
    <row r="79" spans="2:20" x14ac:dyDescent="0.25">
      <c r="B79" s="377"/>
      <c r="C79" s="378"/>
      <c r="D79" s="378"/>
      <c r="E79" s="378"/>
      <c r="F79" s="378"/>
      <c r="G79" s="378"/>
      <c r="H79" s="378"/>
      <c r="I79" s="378"/>
      <c r="J79" s="378"/>
      <c r="K79" s="378"/>
      <c r="L79" s="378"/>
      <c r="M79" s="378"/>
      <c r="N79" s="378"/>
      <c r="O79" s="378"/>
      <c r="P79" s="378"/>
      <c r="Q79" s="378"/>
      <c r="R79" s="378"/>
      <c r="S79" s="378"/>
      <c r="T79" s="379"/>
    </row>
    <row r="80" spans="2:20" x14ac:dyDescent="0.25">
      <c r="B80" s="377"/>
      <c r="C80" s="378"/>
      <c r="D80" s="378"/>
      <c r="E80" s="378"/>
      <c r="F80" s="378"/>
      <c r="G80" s="378"/>
      <c r="H80" s="378"/>
      <c r="I80" s="378"/>
      <c r="J80" s="378"/>
      <c r="K80" s="378"/>
      <c r="L80" s="378"/>
      <c r="M80" s="378"/>
      <c r="N80" s="378"/>
      <c r="O80" s="378"/>
      <c r="P80" s="378"/>
      <c r="Q80" s="378"/>
      <c r="R80" s="378"/>
      <c r="S80" s="378"/>
      <c r="T80" s="379"/>
    </row>
    <row r="81" spans="2:20" x14ac:dyDescent="0.25">
      <c r="B81" s="377"/>
      <c r="C81" s="378"/>
      <c r="D81" s="378"/>
      <c r="E81" s="378"/>
      <c r="F81" s="378"/>
      <c r="G81" s="378"/>
      <c r="H81" s="378"/>
      <c r="I81" s="378"/>
      <c r="J81" s="378"/>
      <c r="K81" s="378"/>
      <c r="L81" s="378"/>
      <c r="M81" s="378"/>
      <c r="N81" s="378"/>
      <c r="O81" s="378"/>
      <c r="P81" s="378"/>
      <c r="Q81" s="378"/>
      <c r="R81" s="378"/>
      <c r="S81" s="378"/>
      <c r="T81" s="379"/>
    </row>
    <row r="82" spans="2:20" x14ac:dyDescent="0.25">
      <c r="B82" s="411"/>
      <c r="C82" s="412"/>
      <c r="D82" s="412"/>
      <c r="E82" s="412"/>
      <c r="F82" s="412"/>
      <c r="G82" s="412"/>
      <c r="H82" s="412"/>
      <c r="I82" s="412"/>
      <c r="J82" s="412"/>
      <c r="K82" s="412"/>
      <c r="L82" s="412"/>
      <c r="M82" s="412"/>
      <c r="N82" s="412"/>
      <c r="O82" s="412"/>
      <c r="P82" s="412"/>
      <c r="Q82" s="412"/>
      <c r="R82" s="412"/>
      <c r="S82" s="412"/>
      <c r="T82" s="413"/>
    </row>
  </sheetData>
  <sheetProtection algorithmName="SHA-512" hashValue="14dHGvnCePaCq6C1Ys7PydujN8sCFJ9f05FiTYUZtJ8m9FyhfTiK/yAqsWKrFA9ZSdI4dP1pyctpoLB3ztdX7Q==" saltValue="VFuh1nGEis6KELOlWibznw==" spinCount="100000" sheet="1" objects="1" scenarios="1"/>
  <mergeCells count="78">
    <mergeCell ref="R29:T29"/>
    <mergeCell ref="F25:H25"/>
    <mergeCell ref="I25:K25"/>
    <mergeCell ref="L25:N25"/>
    <mergeCell ref="O25:Q25"/>
    <mergeCell ref="R25:T25"/>
    <mergeCell ref="F26:H26"/>
    <mergeCell ref="F27:H27"/>
    <mergeCell ref="I27:K27"/>
    <mergeCell ref="L27:N27"/>
    <mergeCell ref="O27:Q27"/>
    <mergeCell ref="F29:H29"/>
    <mergeCell ref="I29:K29"/>
    <mergeCell ref="L29:N29"/>
    <mergeCell ref="O29:Q29"/>
    <mergeCell ref="R27:T27"/>
    <mergeCell ref="R55:T55"/>
    <mergeCell ref="F30:H30"/>
    <mergeCell ref="I30:K30"/>
    <mergeCell ref="L30:N30"/>
    <mergeCell ref="O30:Q30"/>
    <mergeCell ref="R30:T30"/>
    <mergeCell ref="F55:H55"/>
    <mergeCell ref="I55:K55"/>
    <mergeCell ref="L55:N55"/>
    <mergeCell ref="O55:Q55"/>
    <mergeCell ref="F28:H28"/>
    <mergeCell ref="I28:K28"/>
    <mergeCell ref="L28:N28"/>
    <mergeCell ref="O28:Q28"/>
    <mergeCell ref="R28:T28"/>
    <mergeCell ref="F24:H24"/>
    <mergeCell ref="I24:K24"/>
    <mergeCell ref="L24:N24"/>
    <mergeCell ref="O24:Q24"/>
    <mergeCell ref="R24:T24"/>
    <mergeCell ref="R22:T22"/>
    <mergeCell ref="F23:H23"/>
    <mergeCell ref="I23:K23"/>
    <mergeCell ref="L23:N23"/>
    <mergeCell ref="O23:Q23"/>
    <mergeCell ref="R23:T23"/>
    <mergeCell ref="F22:H22"/>
    <mergeCell ref="I22:K22"/>
    <mergeCell ref="L22:N22"/>
    <mergeCell ref="O22:Q22"/>
    <mergeCell ref="F20:H20"/>
    <mergeCell ref="I20:K20"/>
    <mergeCell ref="L20:N20"/>
    <mergeCell ref="O20:Q20"/>
    <mergeCell ref="R20:T20"/>
    <mergeCell ref="F21:H21"/>
    <mergeCell ref="I21:K21"/>
    <mergeCell ref="L21:N21"/>
    <mergeCell ref="O21:Q21"/>
    <mergeCell ref="R21:T21"/>
    <mergeCell ref="F18:H18"/>
    <mergeCell ref="I18:K18"/>
    <mergeCell ref="L18:N18"/>
    <mergeCell ref="O18:Q18"/>
    <mergeCell ref="R18:T18"/>
    <mergeCell ref="F19:H19"/>
    <mergeCell ref="I19:K19"/>
    <mergeCell ref="L19:N19"/>
    <mergeCell ref="O19:Q19"/>
    <mergeCell ref="R19:T19"/>
    <mergeCell ref="R17:T17"/>
    <mergeCell ref="B10:C10"/>
    <mergeCell ref="D10:I10"/>
    <mergeCell ref="B11:C11"/>
    <mergeCell ref="D11:I11"/>
    <mergeCell ref="B12:C12"/>
    <mergeCell ref="D12:I12"/>
    <mergeCell ref="B14:D14"/>
    <mergeCell ref="F17:H17"/>
    <mergeCell ref="I17:K17"/>
    <mergeCell ref="L17:N17"/>
    <mergeCell ref="O17:Q17"/>
  </mergeCells>
  <pageMargins left="0.7" right="0.7" top="0.75" bottom="0.75" header="0.3" footer="0.3"/>
  <pageSetup paperSize="9" scale="5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6B2879"/>
  </sheetPr>
  <dimension ref="A1:K42"/>
  <sheetViews>
    <sheetView topLeftCell="A4" zoomScale="90" zoomScaleNormal="90" workbookViewId="0">
      <selection activeCell="J23" sqref="J23"/>
    </sheetView>
  </sheetViews>
  <sheetFormatPr defaultColWidth="9.109375" defaultRowHeight="13.8" x14ac:dyDescent="0.3"/>
  <cols>
    <col min="1" max="1" width="8.44140625" style="87" customWidth="1"/>
    <col min="2" max="6" width="8.33203125" style="87" customWidth="1"/>
    <col min="7" max="7" width="36.33203125" style="87" customWidth="1"/>
    <col min="8" max="8" width="31" style="87" customWidth="1"/>
    <col min="9" max="9" width="46.6640625" style="87" customWidth="1"/>
    <col min="10" max="17" width="31" style="87" customWidth="1"/>
    <col min="18" max="36" width="8.44140625" style="87" customWidth="1"/>
    <col min="37" max="16384" width="9.109375" style="87"/>
  </cols>
  <sheetData>
    <row r="1" spans="1:9" s="96" customFormat="1" x14ac:dyDescent="0.3">
      <c r="A1" s="269" t="s">
        <v>286</v>
      </c>
    </row>
    <row r="2" spans="1:9" s="96" customFormat="1" ht="33.6" x14ac:dyDescent="0.65">
      <c r="G2" s="52" t="s">
        <v>224</v>
      </c>
    </row>
    <row r="3" spans="1:9" s="96" customFormat="1" x14ac:dyDescent="0.3">
      <c r="G3" s="96" t="str">
        <f>'1. Introduktion'!G3</f>
        <v>Version 3.0</v>
      </c>
    </row>
    <row r="4" spans="1:9" s="96" customFormat="1" x14ac:dyDescent="0.3">
      <c r="G4" s="96" t="str">
        <f>'1. Introduktion'!G4</f>
        <v>Datum: 2024-12-04</v>
      </c>
    </row>
    <row r="5" spans="1:9" s="96" customFormat="1" x14ac:dyDescent="0.3"/>
    <row r="6" spans="1:9" s="249" customFormat="1" ht="35.1" customHeight="1" x14ac:dyDescent="0.45">
      <c r="B6" s="221" t="s">
        <v>269</v>
      </c>
      <c r="C6" s="219"/>
      <c r="D6" s="251"/>
    </row>
    <row r="9" spans="1:9" ht="23.4" x14ac:dyDescent="0.45">
      <c r="B9" s="272" t="s">
        <v>39</v>
      </c>
      <c r="C9" s="272"/>
      <c r="D9" s="272"/>
      <c r="E9" s="272"/>
    </row>
    <row r="10" spans="1:9" ht="33.75" customHeight="1" x14ac:dyDescent="0.45">
      <c r="B10" s="272"/>
      <c r="C10" s="272"/>
      <c r="D10" s="272"/>
      <c r="E10" s="272"/>
      <c r="G10" s="419" t="s">
        <v>83</v>
      </c>
      <c r="H10" s="420"/>
      <c r="I10" s="273" t="s">
        <v>293</v>
      </c>
    </row>
    <row r="11" spans="1:9" ht="14.4" x14ac:dyDescent="0.3">
      <c r="B11" s="365" t="s">
        <v>275</v>
      </c>
      <c r="C11" s="291"/>
      <c r="D11" s="291"/>
      <c r="E11" s="366"/>
      <c r="F11" s="274"/>
      <c r="G11" s="421" t="s">
        <v>86</v>
      </c>
      <c r="H11" s="422">
        <v>0.09</v>
      </c>
      <c r="I11" s="423" t="s">
        <v>294</v>
      </c>
    </row>
    <row r="12" spans="1:9" ht="14.4" x14ac:dyDescent="0.3">
      <c r="B12" s="291"/>
      <c r="C12" s="291"/>
      <c r="D12" s="291"/>
      <c r="E12" s="366"/>
      <c r="F12" s="274"/>
      <c r="G12" s="421" t="s">
        <v>85</v>
      </c>
      <c r="H12" s="422">
        <v>3.6999999999999998E-2</v>
      </c>
      <c r="I12" s="423" t="s">
        <v>295</v>
      </c>
    </row>
    <row r="13" spans="1:9" ht="14.4" x14ac:dyDescent="0.3">
      <c r="B13" s="291"/>
      <c r="C13" s="291"/>
      <c r="D13" s="291"/>
      <c r="E13" s="366"/>
      <c r="F13" s="274"/>
      <c r="G13" s="421" t="s">
        <v>84</v>
      </c>
      <c r="H13" s="424">
        <v>0</v>
      </c>
      <c r="I13" s="423"/>
    </row>
    <row r="14" spans="1:9" ht="14.4" x14ac:dyDescent="0.3">
      <c r="B14" s="367"/>
      <c r="C14" s="367"/>
      <c r="D14" s="367"/>
      <c r="E14" s="368"/>
      <c r="F14" s="274"/>
      <c r="G14" s="421" t="s">
        <v>87</v>
      </c>
      <c r="H14" s="422">
        <v>0.52400000000000002</v>
      </c>
      <c r="I14" s="423" t="s">
        <v>296</v>
      </c>
    </row>
    <row r="15" spans="1:9" ht="16.2" customHeight="1" x14ac:dyDescent="0.3">
      <c r="B15" s="425" t="s">
        <v>297</v>
      </c>
      <c r="C15" s="425"/>
      <c r="D15" s="425"/>
      <c r="E15" s="426"/>
      <c r="F15" s="274"/>
      <c r="G15" s="421" t="s">
        <v>88</v>
      </c>
      <c r="H15" s="422">
        <v>0.26500000000000001</v>
      </c>
      <c r="I15" s="427" t="s">
        <v>298</v>
      </c>
    </row>
    <row r="16" spans="1:9" ht="16.2" customHeight="1" x14ac:dyDescent="0.3">
      <c r="B16" s="425"/>
      <c r="C16" s="425"/>
      <c r="D16" s="425"/>
      <c r="E16" s="426"/>
      <c r="F16" s="274"/>
      <c r="G16" s="428"/>
      <c r="H16" s="428"/>
      <c r="I16" s="428"/>
    </row>
    <row r="17" spans="2:11" ht="59.4" customHeight="1" x14ac:dyDescent="0.3">
      <c r="B17" s="425"/>
      <c r="C17" s="425"/>
      <c r="D17" s="425"/>
      <c r="E17" s="426"/>
      <c r="F17" s="274"/>
      <c r="G17" s="429" t="s">
        <v>299</v>
      </c>
      <c r="H17" s="429"/>
      <c r="I17" s="429"/>
      <c r="J17" s="120"/>
      <c r="K17" s="120"/>
    </row>
    <row r="18" spans="2:11" ht="16.2" customHeight="1" x14ac:dyDescent="0.3">
      <c r="B18" s="425"/>
      <c r="C18" s="425"/>
      <c r="D18" s="425"/>
      <c r="E18" s="426"/>
      <c r="F18" s="274"/>
      <c r="G18" s="430" t="s">
        <v>300</v>
      </c>
      <c r="H18" s="430"/>
      <c r="I18" s="430"/>
      <c r="J18" s="119"/>
      <c r="K18" s="119"/>
    </row>
    <row r="19" spans="2:11" ht="16.2" customHeight="1" x14ac:dyDescent="0.3">
      <c r="B19" s="425"/>
      <c r="C19" s="425"/>
      <c r="D19" s="425"/>
      <c r="E19" s="426"/>
      <c r="F19" s="274"/>
      <c r="G19" s="431"/>
      <c r="H19" s="431"/>
      <c r="I19" s="431"/>
      <c r="J19" s="119"/>
      <c r="K19" s="119"/>
    </row>
    <row r="20" spans="2:11" ht="26.25" customHeight="1" x14ac:dyDescent="0.3">
      <c r="B20" s="425"/>
      <c r="C20" s="425"/>
      <c r="D20" s="425"/>
      <c r="E20" s="426"/>
      <c r="F20" s="274"/>
      <c r="G20" s="419" t="s">
        <v>89</v>
      </c>
      <c r="H20" s="420"/>
      <c r="I20" s="273" t="s">
        <v>293</v>
      </c>
      <c r="J20" s="270"/>
      <c r="K20" s="270"/>
    </row>
    <row r="21" spans="2:11" ht="14.4" x14ac:dyDescent="0.3">
      <c r="F21" s="274"/>
      <c r="G21" s="421" t="s">
        <v>301</v>
      </c>
      <c r="H21" s="422">
        <v>5.6000000000000001E-2</v>
      </c>
      <c r="I21" s="432" t="s">
        <v>295</v>
      </c>
      <c r="J21" s="270"/>
      <c r="K21" s="270"/>
    </row>
    <row r="22" spans="2:11" ht="14.4" x14ac:dyDescent="0.3">
      <c r="F22" s="274"/>
      <c r="G22" s="421" t="s">
        <v>302</v>
      </c>
      <c r="H22" s="422">
        <f>(20.7+2)/1000</f>
        <v>2.2699999999999998E-2</v>
      </c>
      <c r="I22" s="427" t="s">
        <v>303</v>
      </c>
      <c r="J22" s="270"/>
      <c r="K22" s="270"/>
    </row>
    <row r="23" spans="2:11" ht="14.4" x14ac:dyDescent="0.3">
      <c r="F23" s="274"/>
      <c r="G23" s="433" t="s">
        <v>304</v>
      </c>
      <c r="H23" s="422">
        <f>(0.18+0.63)/1000</f>
        <v>8.1000000000000006E-4</v>
      </c>
      <c r="I23" s="427" t="s">
        <v>303</v>
      </c>
      <c r="J23" s="119"/>
      <c r="K23" s="119"/>
    </row>
    <row r="24" spans="2:11" ht="14.4" x14ac:dyDescent="0.3">
      <c r="F24" s="274"/>
      <c r="G24" s="433" t="s">
        <v>305</v>
      </c>
      <c r="H24" s="422">
        <f>(137.1+4.5)/1000</f>
        <v>0.1416</v>
      </c>
      <c r="I24" s="427" t="s">
        <v>303</v>
      </c>
      <c r="J24" s="119"/>
      <c r="K24" s="119"/>
    </row>
    <row r="25" spans="2:11" ht="14.4" x14ac:dyDescent="0.3">
      <c r="B25" s="275"/>
      <c r="F25" s="274"/>
      <c r="G25" s="421" t="s">
        <v>306</v>
      </c>
      <c r="H25" s="422">
        <f>(4.1+8.3)/1000</f>
        <v>1.24E-2</v>
      </c>
      <c r="I25" s="427" t="s">
        <v>303</v>
      </c>
    </row>
    <row r="26" spans="2:11" ht="17.399999999999999" customHeight="1" x14ac:dyDescent="0.3">
      <c r="F26" s="274"/>
      <c r="G26" s="363"/>
      <c r="H26" s="364"/>
      <c r="I26" s="361"/>
      <c r="J26" s="361"/>
      <c r="K26" s="361"/>
    </row>
    <row r="27" spans="2:11" ht="12.9" customHeight="1" x14ac:dyDescent="0.3">
      <c r="B27" s="275"/>
      <c r="F27" s="274"/>
      <c r="G27" s="434" t="s">
        <v>313</v>
      </c>
      <c r="H27" s="434"/>
      <c r="I27" s="434"/>
      <c r="J27" s="120"/>
      <c r="K27" s="120"/>
    </row>
    <row r="28" spans="2:11" ht="43.5" customHeight="1" x14ac:dyDescent="0.3">
      <c r="B28" s="275"/>
      <c r="F28" s="274"/>
      <c r="G28" s="434"/>
      <c r="H28" s="434"/>
      <c r="I28" s="434"/>
      <c r="J28" s="121"/>
      <c r="K28" s="121"/>
    </row>
    <row r="38" spans="6:8" x14ac:dyDescent="0.3">
      <c r="F38" s="362"/>
      <c r="G38" s="362"/>
      <c r="H38" s="362"/>
    </row>
    <row r="39" spans="6:8" x14ac:dyDescent="0.3">
      <c r="F39" s="362"/>
      <c r="G39" s="362"/>
      <c r="H39" s="362"/>
    </row>
    <row r="40" spans="6:8" ht="45.75" customHeight="1" x14ac:dyDescent="0.3">
      <c r="F40" s="361"/>
      <c r="G40" s="361"/>
      <c r="H40" s="361"/>
    </row>
    <row r="41" spans="6:8" ht="76.5" customHeight="1" x14ac:dyDescent="0.3">
      <c r="F41" s="361"/>
      <c r="G41" s="361"/>
      <c r="H41" s="361"/>
    </row>
    <row r="42" spans="6:8" ht="63.75" customHeight="1" x14ac:dyDescent="0.3">
      <c r="F42" s="361"/>
      <c r="G42" s="361"/>
      <c r="H42" s="361"/>
    </row>
  </sheetData>
  <sheetProtection algorithmName="SHA-512" hashValue="SbWv4w8aoGXADNfn6sN0XEgrZiJl0pjA9Ip7I9kbjRM1eyKClnjJDTMGNIOZ9/CpngQlgnY0ox0d90AADFNEMw==" saltValue="wJksHxgAvzweUY2mzobPrQ==" spinCount="100000" sheet="1" objects="1" scenarios="1"/>
  <mergeCells count="15">
    <mergeCell ref="G26:H26"/>
    <mergeCell ref="I26:K26"/>
    <mergeCell ref="G27:I28"/>
    <mergeCell ref="G10:H10"/>
    <mergeCell ref="B11:E14"/>
    <mergeCell ref="B15:E20"/>
    <mergeCell ref="G17:I17"/>
    <mergeCell ref="G18:I18"/>
    <mergeCell ref="G20:H20"/>
    <mergeCell ref="G16:I16"/>
    <mergeCell ref="F42:H42"/>
    <mergeCell ref="F38:H38"/>
    <mergeCell ref="F39:H39"/>
    <mergeCell ref="F40:H40"/>
    <mergeCell ref="F41:H41"/>
  </mergeCells>
  <hyperlinks>
    <hyperlink ref="I21" r:id="rId1" xr:uid="{A016E2EE-E19B-4013-A314-22FE76EFB65B}"/>
    <hyperlink ref="I25" r:id="rId2" display="https://www.energiforetagen.se/statistik/fjarrvarmestatistik/miljovardering-av-fjarrvarme/" xr:uid="{8FBD1EEC-98AF-4BFE-B79E-D6912BFE57DC}"/>
    <hyperlink ref="I22" r:id="rId3" display="https://www.energiforetagen.se/statistik/fjarrvarmestatistik/miljovardering-av-fjarrvarme/" xr:uid="{8A8C5A89-D223-4324-878B-4B06AB35E651}"/>
    <hyperlink ref="I23" r:id="rId4" display="https://www.energiforetagen.se/statistik/fjarrvarmestatistik/miljovardering-av-fjarrvarme/" xr:uid="{4FC42F60-BDF8-43EC-8D7A-3B500EC986EF}"/>
    <hyperlink ref="I24" r:id="rId5" display="https://www.energiforetagen.se/statistik/fjarrvarmestatistik/miljovardering-av-fjarrvarme/" xr:uid="{2FE13BAF-E049-4FFD-974B-40CB97F3278E}"/>
    <hyperlink ref="I11" r:id="rId6" xr:uid="{975C5808-79ED-41A0-918D-CB40BBA34F11}"/>
    <hyperlink ref="I12" r:id="rId7" xr:uid="{9B1639C2-DCF7-48C7-8613-4AF579629837}"/>
    <hyperlink ref="I14" r:id="rId8" display="https://eur02.safelinks.protection.outlook.com/?url=https%3A%2F%2Fei.se%2Fbransch%2Fursprungsmarkning-av-el%2Fresidualmix&amp;data=05%7C02%7Cemma.karlsson%40wsp.com%7C1538c83fc5dc43b3ad7d08dcf36e6fb2%7C3d234255e20f420588a59658a402999b%7C1%7C0%7C638652902846330502%7CUnknown%7CTWFpbGZsb3d8eyJWIjoiMC4wLjAwMDAiLCJQIjoiV2luMzIiLCJBTiI6Ik1haWwiLCJXVCI6Mn0%3D%7C0%7C%7C%7C&amp;sdata=oa8c10bmbziwiJcIEUo5YolYIMSfOUJemQT1dvxMMXA%3D&amp;reserved=0" xr:uid="{A5E253B6-B319-44E7-AB03-6C974CB30555}"/>
    <hyperlink ref="I15" r:id="rId9" display="https://eur02.safelinks.protection.outlook.com/?url=https%3A%2F%2Fwww.eea.europa.eu%2Fen%2Fanalysis%2Findicators%2Fgreenhouse-gas-emission-intensity-of-1&amp;data=05%7C02%7Cemma.karlsson%40wsp.com%7C1538c83fc5dc43b3ad7d08dcf36e6fb2%7C3d234255e20f420588a59658a402999b%7C1%7C0%7C638652902846344004%7CUnknown%7CTWFpbGZsb3d8eyJWIjoiMC4wLjAwMDAiLCJQIjoiV2luMzIiLCJBTiI6Ik1haWwiLCJXVCI6Mn0%3D%7C0%7C%7C%7C&amp;sdata=mhCt8fxAHqgfx4kn%2BJr7TyOanPrPyqq5yzeqp%2FjdB28%3D&amp;reserved=0" xr:uid="{730EDDF4-1924-4759-8B96-790F10F0F2F9}"/>
    <hyperlink ref="G18:I18" r:id="rId10" display="Anvisningar för LCA-beräkning av byggprojekt, IVL (Version 2024-06)" xr:uid="{C51C6E1A-A121-4125-BDC3-FD311C551C00}"/>
  </hyperlinks>
  <pageMargins left="0.7" right="0.7" top="0.75" bottom="0.75" header="0.3" footer="0.3"/>
  <pageSetup paperSize="9" orientation="portrait" verticalDpi="0" r:id="rId11"/>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B05C988771BF548A83EBA825DAEB687" ma:contentTypeVersion="4" ma:contentTypeDescription="Skapa ett nytt dokument." ma:contentTypeScope="" ma:versionID="af15cba38d92ceaee37af3ce99500d76">
  <xsd:schema xmlns:xsd="http://www.w3.org/2001/XMLSchema" xmlns:xs="http://www.w3.org/2001/XMLSchema" xmlns:p="http://schemas.microsoft.com/office/2006/metadata/properties" xmlns:ns2="932fd2c2-ad0e-49d1-a19d-afee07a999d2" targetNamespace="http://schemas.microsoft.com/office/2006/metadata/properties" ma:root="true" ma:fieldsID="68ebace2cd7656af629af21ef5b7224f" ns2:_="">
    <xsd:import namespace="932fd2c2-ad0e-49d1-a19d-afee07a999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fd2c2-ad0e-49d1-a19d-afee07a99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Standarddokument" ma:contentTypeID="0x010100F3AFF667EC9D4557811DA86F1C6D7EFB00D9C53E5C01D0544FBE7A89EC7EDB17F0" ma:contentTypeVersion="0" ma:contentTypeDescription="" ma:contentTypeScope="" ma:versionID="3e9867c62e5558a3a0a5f4c9de73f101">
  <xsd:schema xmlns:xsd="http://www.w3.org/2001/XMLSchema" xmlns:xs="http://www.w3.org/2001/XMLSchema" xmlns:p="http://schemas.microsoft.com/office/2006/metadata/properties" xmlns:ns1="http://schemas.microsoft.com/sharepoint/v3" targetNamespace="http://schemas.microsoft.com/office/2006/metadata/properties" ma:root="true" ma:fieldsID="bb306ec7e0ae376388ffe03f4b7816b8" ns1:_="">
    <xsd:import namespace="http://schemas.microsoft.com/sharepoint/v3"/>
    <xsd:element name="properties">
      <xsd:complexType>
        <xsd:sequence>
          <xsd:element name="documentManagement">
            <xsd:complexType>
              <xsd:all>
                <xsd:element ref="ns1:PVSWSDocName" minOccurs="0"/>
                <xsd:element ref="ns1:PVSWSDocAssign1" minOccurs="0"/>
                <xsd:element ref="ns1:PVSWSDocAssign2" minOccurs="0"/>
                <xsd:element ref="ns1:PVSWSDocAssign3" minOccurs="0"/>
                <xsd:element ref="ns1:PVSWSDocAssign4" minOccurs="0"/>
                <xsd:element ref="ns1:PVSWSDocDate" minOccurs="0"/>
                <xsd:element ref="ns1:PVSWSDocEstablishBy" minOccurs="0"/>
                <xsd:element ref="ns1:PVSWSDocType" minOccurs="0"/>
                <xsd:element ref="ns1:PVSWSDocPhase" minOccurs="0"/>
                <xsd:element ref="ns1:PVSWSDocStatus" minOccurs="0"/>
                <xsd:element ref="ns1:PVSWSDocRevBy" minOccurs="0"/>
                <xsd:element ref="ns1:PVSWSDocApproveBy" minOccurs="0"/>
                <xsd:element ref="ns1:PVSWSDocLocation" minOccurs="0"/>
                <xsd:element ref="ns1:PVSWSDocRevDate" minOccurs="0"/>
                <xsd:element ref="ns1:PVSWSDocChangeLabel" minOccurs="0"/>
                <xsd:element ref="ns1:PVSWSDocAssignment" minOccurs="0"/>
                <xsd:element ref="ns1:PVSWSDocAssignNr" minOccurs="0"/>
                <xsd:element ref="ns1:PVSWSDocAssignmentResponsible" minOccurs="0"/>
                <xsd:element ref="ns1:PVSWSDocCompany" minOccurs="0"/>
                <xsd:element ref="ns1:PVSWSDocItemVersion" minOccurs="0"/>
                <xsd:element ref="ns1:PVSWSDocProjName" minOccurs="0"/>
                <xsd:element ref="ns1:PVSWSDocToolName" minOccurs="0"/>
                <xsd:element ref="ns1:PVSWSDocToolVersion" minOccurs="0"/>
                <xsd:element ref="ns1:PVSWSDocToolPublishedDate" minOccurs="0"/>
                <xsd:element ref="ns1:PVSWSDocToolResponsible" minOccurs="0"/>
                <xsd:element ref="ns1:PVSWSDocToolModifiedBy" minOccurs="0"/>
                <xsd:element ref="ns1:PVSWSDocToolProc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VSWSDocName" ma:index="8" nillable="true" ma:displayName="Dokumentnamn" ma:description="" ma:hidden="true" ma:internalName="PVSWSDocName" ma:readOnly="false">
      <xsd:simpleType>
        <xsd:restriction base="dms:Text"/>
      </xsd:simpleType>
    </xsd:element>
    <xsd:element name="PVSWSDocAssign1" ma:index="9" nillable="true" ma:displayName="Titel" ma:description="" ma:internalName="PVSWSDocAssign1" ma:readOnly="false">
      <xsd:simpleType>
        <xsd:restriction base="dms:Text"/>
      </xsd:simpleType>
    </xsd:element>
    <xsd:element name="PVSWSDocAssign2" ma:index="10" nillable="true" ma:displayName="Titel rad 2" ma:description="" ma:internalName="PVSWSDocAssign2" ma:readOnly="false">
      <xsd:simpleType>
        <xsd:restriction base="dms:Text"/>
      </xsd:simpleType>
    </xsd:element>
    <xsd:element name="PVSWSDocAssign3" ma:index="11" nillable="true" ma:displayName="Titel rad 3" ma:description="" ma:internalName="PVSWSDocAssign3" ma:readOnly="false">
      <xsd:simpleType>
        <xsd:restriction base="dms:Text"/>
      </xsd:simpleType>
    </xsd:element>
    <xsd:element name="PVSWSDocAssign4" ma:index="12" nillable="true" ma:displayName="Titel rad 4" ma:description="" ma:internalName="PVSWSDocAssign4" ma:readOnly="false">
      <xsd:simpleType>
        <xsd:restriction base="dms:Text"/>
      </xsd:simpleType>
    </xsd:element>
    <xsd:element name="PVSWSDocDate" ma:index="13" nillable="true" ma:displayName="Datum" ma:default="[today]" ma:description="" ma:format="DateOnly" ma:internalName="PVSWSDocDate">
      <xsd:simpleType>
        <xsd:restriction base="dms:DateTime"/>
      </xsd:simpleType>
    </xsd:element>
    <xsd:element name="PVSWSDocEstablishBy" ma:index="14" nillable="true" ma:displayName="Författare" ma:description="" ma:internalName="PVSWSDocEstablishBy" ma:readOnly="false">
      <xsd:simpleType>
        <xsd:restriction base="dms:Text"/>
      </xsd:simpleType>
    </xsd:element>
    <xsd:element name="PVSWSDocType" ma:index="15" nillable="true" ma:displayName="Dokumenttyp" ma:default="" ma:description="" ma:format="Dropdown" ma:internalName="PVSWSDocType">
      <xsd:simpleType>
        <xsd:restriction base="dms:Choice">
          <xsd:enumeration value="Rapport"/>
          <xsd:enumeration value="Administrativa föreskrifter"/>
          <xsd:enumeration value="Avtal och kontrakt"/>
          <xsd:enumeration value="Beräkningar"/>
          <xsd:enumeration value="Bilder"/>
          <xsd:enumeration value="Korrespondens"/>
          <xsd:enumeration value="Beskrivningar"/>
          <xsd:enumeration value="Ekonomi"/>
          <xsd:enumeration value="Handlingsförteckning"/>
          <xsd:enumeration value="Listor"/>
          <xsd:enumeration value="Mallar och instruktioner"/>
          <xsd:enumeration value="Mängdförteckning"/>
          <xsd:enumeration value="Organisation"/>
          <xsd:enumeration value="PM"/>
          <xsd:enumeration value="Mötesdokument"/>
          <xsd:enumeration value="Ritningsförteckning"/>
          <xsd:enumeration value="Styrande dokument"/>
          <xsd:enumeration value="Skiss"/>
          <xsd:enumeration value="Teknisk beskrivning"/>
          <xsd:enumeration value="Tidplaner"/>
          <xsd:enumeration value="Upphandling"/>
          <xsd:enumeration value="Utlåtanden och granskning"/>
        </xsd:restriction>
      </xsd:simpleType>
    </xsd:element>
    <xsd:element name="PVSWSDocPhase" ma:index="16" nillable="true" ma:displayName="Skede" ma:default="" ma:description="" ma:format="Dropdown" ma:internalName="PVSWSDocPhase">
      <xsd:simpleType>
        <xsd:restriction base="dms:Choice">
          <xsd:enumeration value="Förstudiehandling"/>
          <xsd:enumeration value="Preliminär handling"/>
          <xsd:enumeration value="Programhandling"/>
          <xsd:enumeration value="Informationshandling"/>
          <xsd:enumeration value="Systemhandling"/>
          <xsd:enumeration value="Förfrågningsunderlag"/>
          <xsd:enumeration value="Bygghandling"/>
          <xsd:enumeration value="Relationshandling"/>
          <xsd:enumeration value="Förvaltningshandling"/>
          <xsd:enumeration value="Upphandlingsdokument"/>
        </xsd:restriction>
      </xsd:simpleType>
    </xsd:element>
    <xsd:element name="PVSWSDocStatus" ma:index="17" nillable="true" ma:displayName="Granskningsstatus" ma:default="" ma:description="" ma:format="Dropdown" ma:internalName="PVSWSDocStatus">
      <xsd:simpleType>
        <xsd:restriction base="dms:Choice">
          <xsd:enumeration value="Under arbete"/>
          <xsd:enumeration value="För information"/>
          <xsd:enumeration value="Preliminär"/>
          <xsd:enumeration value="Förhandskopia"/>
          <xsd:enumeration value="För granskning"/>
          <xsd:enumeration value="För godkännande"/>
          <xsd:enumeration value="Godkänd"/>
          <xsd:enumeration value="Ej giltigt"/>
          <xsd:enumeration value="Ersatt"/>
        </xsd:restriction>
      </xsd:simpleType>
    </xsd:element>
    <xsd:element name="PVSWSDocRevBy" ma:index="18" nillable="true" ma:displayName="Granskad av" ma:description="" ma:internalName="PVSWSDocRevBy" ma:readOnly="false">
      <xsd:simpleType>
        <xsd:restriction base="dms:Text"/>
      </xsd:simpleType>
    </xsd:element>
    <xsd:element name="PVSWSDocApproveBy" ma:index="19" nillable="true" ma:displayName="Godkänd av" ma:description="" ma:internalName="PVSWSDocApproveBy" ma:readOnly="false">
      <xsd:simpleType>
        <xsd:restriction base="dms:Text"/>
      </xsd:simpleType>
    </xsd:element>
    <xsd:element name="PVSWSDocLocation" ma:index="20" nillable="true" ma:displayName="Ansvarig part" ma:description="" ma:internalName="PVSWSDocLocation" ma:readOnly="false">
      <xsd:simpleType>
        <xsd:restriction base="dms:Text"/>
      </xsd:simpleType>
    </xsd:element>
    <xsd:element name="PVSWSDocRevDate" ma:index="21" nillable="true" ma:displayName="Ändringsdatum" ma:description="" ma:format="DateOnly" ma:internalName="PVSWSDocRevDate">
      <xsd:simpleType>
        <xsd:restriction base="dms:DateTime"/>
      </xsd:simpleType>
    </xsd:element>
    <xsd:element name="PVSWSDocChangeLabel" ma:index="22" nillable="true" ma:displayName="Ändringsbeteckning" ma:description="Ändringsbeteckning bör vara 2 tecken (siffror eller bokstäver)" ma:internalName="PVSWSDocChangeLabel">
      <xsd:simpleType>
        <xsd:restriction base="dms:Text">
          <xsd:maxLength value="20"/>
        </xsd:restriction>
      </xsd:simpleType>
    </xsd:element>
    <xsd:element name="PVSWSDocAssignment" ma:index="23" nillable="true" ma:displayName="Uppdragsnamn" ma:default="Uppdatering LCC-kalkyler" ma:description="" ma:internalName="PVSWSDocAssignment" ma:readOnly="false">
      <xsd:simpleType>
        <xsd:restriction base="dms:Text"/>
      </xsd:simpleType>
    </xsd:element>
    <xsd:element name="PVSWSDocAssignNr" ma:index="24" nillable="true" ma:displayName="Uppdragsnummer" ma:default="10375834" ma:description="" ma:internalName="PVSWSDocAssignNr" ma:readOnly="false">
      <xsd:simpleType>
        <xsd:restriction base="dms:Text"/>
      </xsd:simpleType>
    </xsd:element>
    <xsd:element name="PVSWSDocAssignmentResponsible" ma:index="25" nillable="true" ma:displayName="Uppdragsansvarig" ma:internalName="PVSWSDocAssignmentResponsible">
      <xsd:simpleType>
        <xsd:restriction base="dms:Text"/>
      </xsd:simpleType>
    </xsd:element>
    <xsd:element name="PVSWSDocCompany" ma:index="26" nillable="true" ma:displayName="Företag" ma:default="WSP Sverige AB" ma:internalName="PVSWSDocCompany">
      <xsd:simpleType>
        <xsd:restriction base="dms:Text"/>
      </xsd:simpleType>
    </xsd:element>
    <xsd:element name="PVSWSDocItemVersion" ma:index="27" nillable="true" ma:displayName="Version" ma:internalName="PVSWSDocItemVersion">
      <xsd:simpleType>
        <xsd:restriction base="dms:Text"/>
      </xsd:simpleType>
    </xsd:element>
    <xsd:element name="PVSWSDocProjName" ma:index="28" nillable="true" ma:displayName="Projektnamn" ma:description="" ma:internalName="PVSWSDocProjName" ma:readOnly="false">
      <xsd:simpleType>
        <xsd:restriction base="dms:Text"/>
      </xsd:simpleType>
    </xsd:element>
    <xsd:element name="PVSWSDocToolName" ma:index="29" nillable="true" ma:displayName="Mallnamn" ma:description="Namnet på den använda mallen" ma:internalName="PVSWSDocToolName" ma:readOnly="false">
      <xsd:simpleType>
        <xsd:restriction base="dms:Text"/>
      </xsd:simpleType>
    </xsd:element>
    <xsd:element name="PVSWSDocToolVersion" ma:index="30" nillable="true" ma:displayName="Mallversion" ma:description="Versionen på den använda mallen" ma:internalName="PVSWSDocToolVersion" ma:readOnly="false">
      <xsd:simpleType>
        <xsd:restriction base="dms:Text"/>
      </xsd:simpleType>
    </xsd:element>
    <xsd:element name="PVSWSDocToolPublishedDate" ma:index="31" nillable="true" ma:displayName="Mall publicerad" ma:description="Publiceringsdatum för den använda mallen" ma:format="DateOnly" ma:internalName="PVSWSDocToolPublishedDate" ma:readOnly="false">
      <xsd:simpleType>
        <xsd:restriction base="dms:DateTime"/>
      </xsd:simpleType>
    </xsd:element>
    <xsd:element name="PVSWSDocToolResponsible" ma:index="32" nillable="true" ma:displayName="Mallansvarig" ma:description="Den ansvariga för den använda mallen" ma:internalName="PVSWSDocToolResponsible" ma:readOnly="false">
      <xsd:simpleType>
        <xsd:restriction base="dms:Text"/>
      </xsd:simpleType>
    </xsd:element>
    <xsd:element name="PVSWSDocToolModifiedBy" ma:index="33" nillable="true" ma:displayName="Mall ändrad av" ma:description="Personen som ändrade den använda mallen" ma:internalName="PVSWSDocToolModifiedBy" ma:readOnly="false">
      <xsd:simpleType>
        <xsd:restriction base="dms:Text"/>
      </xsd:simpleType>
    </xsd:element>
    <xsd:element name="PVSWSDocToolProcess" ma:index="34" nillable="true" ma:displayName="Uppdragstyp för mall" ma:description="Uppdragstypen för den använda mallen" ma:internalName="PVSWSDocToolProces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F3D6C-4585-4FA3-B006-6948A133DA9F}"/>
</file>

<file path=customXml/itemProps2.xml><?xml version="1.0" encoding="utf-8"?>
<ds:datastoreItem xmlns:ds="http://schemas.openxmlformats.org/officeDocument/2006/customXml" ds:itemID="{502CBFCF-EEF7-4273-BFE9-F23F3F67C658}"/>
</file>

<file path=customXml/itemProps3.xml><?xml version="1.0" encoding="utf-8"?>
<ds:datastoreItem xmlns:ds="http://schemas.openxmlformats.org/officeDocument/2006/customXml" ds:itemID="{16623258-A6B2-4443-A335-92DBED5ADD2C}"/>
</file>

<file path=customXml/itemProps4.xml><?xml version="1.0" encoding="utf-8"?>
<ds:datastoreItem xmlns:ds="http://schemas.openxmlformats.org/officeDocument/2006/customXml" ds:itemID="{0696F4FB-F136-4CC1-B9A8-C869DB98761A}"/>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4</vt:i4>
      </vt:variant>
    </vt:vector>
  </HeadingPairs>
  <TitlesOfParts>
    <vt:vector size="14" baseType="lpstr">
      <vt:lpstr>1. Introduktion</vt:lpstr>
      <vt:lpstr> 2. LCC Köp</vt:lpstr>
      <vt:lpstr> 2. LCC Hyra</vt:lpstr>
      <vt:lpstr> 2. LCC Leasing</vt:lpstr>
      <vt:lpstr>3. Kalkylparametrar</vt:lpstr>
      <vt:lpstr>4. Resultat Köp</vt:lpstr>
      <vt:lpstr>4. Resultat Hyra</vt:lpstr>
      <vt:lpstr>4. Resultat Leasing</vt:lpstr>
      <vt:lpstr>5. Beräkningsfaktorer klimat</vt:lpstr>
      <vt:lpstr>6. Svarsformulär</vt:lpstr>
      <vt:lpstr>' 2. LCC Hyra'!Utskriftsområde</vt:lpstr>
      <vt:lpstr>' 2. LCC Köp'!Utskriftsområde</vt:lpstr>
      <vt:lpstr>' 2. LCC Leasing'!Utskriftsområde</vt:lpstr>
      <vt:lpstr>'6. Svarsformulär'!Utskriftsområde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Junghahn, Philip</dc:creator>
  <cp:lastModifiedBy>Karlsson, Emma</cp:lastModifiedBy>
  <cp:lastPrinted>2016-05-24T12:34:40Z</cp:lastPrinted>
  <dcterms:created xsi:type="dcterms:W3CDTF">1999-02-03T14:10:33Z</dcterms:created>
  <dcterms:modified xsi:type="dcterms:W3CDTF">2024-11-26T12:26:30Z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0x010100BB05C988771BF548A83EBA825DAEB687</vt:lpwstr>
  </property>
</Properties>
</file>